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RZO 2023\"/>
    </mc:Choice>
  </mc:AlternateContent>
  <xr:revisionPtr revIDLastSave="0" documentId="13_ncr:1_{61CFB51F-3150-4A2C-AD70-9A820A22C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Document'!$A$7:$K$21</definedName>
    <definedName name="_xlnm.Print_Area" localSheetId="0">'New Text Document'!$A$1:$K$539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1" i="1" l="1"/>
  <c r="K340" i="1"/>
  <c r="K323" i="1"/>
  <c r="K322" i="1"/>
  <c r="K319" i="1"/>
  <c r="K320" i="1"/>
  <c r="K321" i="1"/>
  <c r="K314" i="1"/>
  <c r="K313" i="1"/>
  <c r="K227" i="1"/>
  <c r="K225" i="1"/>
  <c r="K90" i="1" l="1"/>
  <c r="K89" i="1"/>
  <c r="K91" i="1"/>
  <c r="K86" i="1"/>
  <c r="K85" i="1"/>
  <c r="K84" i="1"/>
  <c r="K464" i="1"/>
  <c r="K465" i="1" s="1"/>
  <c r="K451" i="1"/>
  <c r="K452" i="1"/>
  <c r="K453" i="1"/>
  <c r="K454" i="1"/>
  <c r="K455" i="1"/>
  <c r="K450" i="1"/>
  <c r="K445" i="1"/>
  <c r="K442" i="1"/>
  <c r="K438" i="1"/>
  <c r="K424" i="1"/>
  <c r="K419" i="1"/>
  <c r="K413" i="1"/>
  <c r="K415" i="1"/>
  <c r="K410" i="1"/>
  <c r="K411" i="1"/>
  <c r="K412" i="1"/>
  <c r="K414" i="1"/>
  <c r="K409" i="1"/>
  <c r="K393" i="1"/>
  <c r="K392" i="1"/>
  <c r="K391" i="1"/>
  <c r="K390" i="1"/>
  <c r="K389" i="1"/>
  <c r="K385" i="1"/>
  <c r="K384" i="1"/>
  <c r="K380" i="1"/>
  <c r="K372" i="1"/>
  <c r="K368" i="1"/>
  <c r="K369" i="1"/>
  <c r="K370" i="1"/>
  <c r="K371" i="1"/>
  <c r="K373" i="1"/>
  <c r="K374" i="1"/>
  <c r="K375" i="1"/>
  <c r="K376" i="1"/>
  <c r="K367" i="1"/>
  <c r="K356" i="1"/>
  <c r="K357" i="1"/>
  <c r="K364" i="1" s="1"/>
  <c r="K358" i="1"/>
  <c r="K359" i="1"/>
  <c r="K360" i="1"/>
  <c r="K361" i="1"/>
  <c r="K362" i="1"/>
  <c r="K363" i="1"/>
  <c r="K352" i="1"/>
  <c r="K351" i="1"/>
  <c r="K347" i="1"/>
  <c r="K338" i="1"/>
  <c r="K339" i="1"/>
  <c r="K342" i="1"/>
  <c r="K343" i="1"/>
  <c r="K337" i="1"/>
  <c r="K329" i="1"/>
  <c r="K328" i="1"/>
  <c r="K327" i="1"/>
  <c r="K312" i="1"/>
  <c r="K311" i="1"/>
  <c r="K315" i="1"/>
  <c r="K295" i="1"/>
  <c r="K286" i="1"/>
  <c r="K284" i="1"/>
  <c r="K285" i="1"/>
  <c r="K287" i="1"/>
  <c r="K283" i="1"/>
  <c r="K288" i="1" s="1"/>
  <c r="K279" i="1"/>
  <c r="K258" i="1"/>
  <c r="K256" i="1"/>
  <c r="K257" i="1"/>
  <c r="K259" i="1"/>
  <c r="K260" i="1"/>
  <c r="K261" i="1"/>
  <c r="K255" i="1"/>
  <c r="K246" i="1"/>
  <c r="K244" i="1"/>
  <c r="K242" i="1"/>
  <c r="K243" i="1"/>
  <c r="K245" i="1"/>
  <c r="K247" i="1"/>
  <c r="K248" i="1"/>
  <c r="K249" i="1"/>
  <c r="K250" i="1"/>
  <c r="K251" i="1"/>
  <c r="K241" i="1"/>
  <c r="K226" i="1"/>
  <c r="K228" i="1"/>
  <c r="K221" i="1"/>
  <c r="K220" i="1"/>
  <c r="K216" i="1"/>
  <c r="K215" i="1"/>
  <c r="K211" i="1"/>
  <c r="K210" i="1"/>
  <c r="K198" i="1"/>
  <c r="K197" i="1"/>
  <c r="K196" i="1"/>
  <c r="K195" i="1"/>
  <c r="K191" i="1"/>
  <c r="K181" i="1"/>
  <c r="K182" i="1"/>
  <c r="K184" i="1" s="1"/>
  <c r="K183" i="1"/>
  <c r="K154" i="1"/>
  <c r="K143" i="1"/>
  <c r="K134" i="1"/>
  <c r="K135" i="1"/>
  <c r="K136" i="1"/>
  <c r="K137" i="1"/>
  <c r="K138" i="1"/>
  <c r="K139" i="1"/>
  <c r="K140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33" i="1"/>
  <c r="K129" i="1"/>
  <c r="K128" i="1"/>
  <c r="K127" i="1"/>
  <c r="K113" i="1"/>
  <c r="K112" i="1"/>
  <c r="K107" i="1"/>
  <c r="K106" i="1"/>
  <c r="K105" i="1"/>
  <c r="K101" i="1"/>
  <c r="K97" i="1"/>
  <c r="K94" i="1"/>
  <c r="K98" i="1" s="1"/>
  <c r="K95" i="1"/>
  <c r="K102" i="1"/>
  <c r="K96" i="1"/>
  <c r="K80" i="1"/>
  <c r="K74" i="1"/>
  <c r="K73" i="1"/>
  <c r="K75" i="1"/>
  <c r="K76" i="1"/>
  <c r="K72" i="1"/>
  <c r="K68" i="1"/>
  <c r="K61" i="1"/>
  <c r="K58" i="1"/>
  <c r="K59" i="1"/>
  <c r="K60" i="1"/>
  <c r="K62" i="1"/>
  <c r="K63" i="1"/>
  <c r="K64" i="1"/>
  <c r="K57" i="1"/>
  <c r="K53" i="1"/>
  <c r="K52" i="1"/>
  <c r="K48" i="1"/>
  <c r="K49" i="1" s="1"/>
  <c r="K47" i="1"/>
  <c r="K43" i="1"/>
  <c r="K44" i="1" s="1"/>
  <c r="K39" i="1"/>
  <c r="K38" i="1"/>
  <c r="K34" i="1"/>
  <c r="K33" i="1"/>
  <c r="K29" i="1"/>
  <c r="K24" i="1"/>
  <c r="K15" i="1"/>
  <c r="J184" i="1" l="1"/>
  <c r="I86" i="1"/>
  <c r="G130" i="1"/>
  <c r="G262" i="1"/>
  <c r="G217" i="1" l="1"/>
  <c r="G65" i="1"/>
  <c r="G77" i="1"/>
  <c r="G69" i="1"/>
  <c r="G54" i="1"/>
  <c r="G44" i="1"/>
  <c r="G21" i="1"/>
  <c r="K170" i="1"/>
  <c r="G170" i="1"/>
  <c r="I30" i="1"/>
  <c r="G30" i="1"/>
  <c r="J21" i="1"/>
  <c r="I21" i="1"/>
  <c r="F21" i="1"/>
  <c r="E21" i="1"/>
  <c r="K69" i="1"/>
  <c r="J69" i="1"/>
  <c r="I69" i="1"/>
  <c r="H69" i="1"/>
  <c r="E69" i="1"/>
  <c r="E65" i="1"/>
  <c r="F69" i="1"/>
  <c r="E170" i="1"/>
  <c r="B468" i="1" l="1"/>
  <c r="F142" i="1"/>
  <c r="E30" i="1"/>
  <c r="G49" i="1" l="1"/>
  <c r="E98" i="1"/>
  <c r="G178" i="1" l="1"/>
  <c r="G184" i="1"/>
  <c r="G188" i="1"/>
  <c r="G192" i="1"/>
  <c r="G199" i="1"/>
  <c r="G203" i="1"/>
  <c r="G207" i="1"/>
  <c r="G222" i="1"/>
  <c r="G229" i="1"/>
  <c r="G238" i="1"/>
  <c r="G252" i="1"/>
  <c r="G276" i="1"/>
  <c r="G280" i="1"/>
  <c r="G288" i="1"/>
  <c r="G292" i="1"/>
  <c r="G296" i="1"/>
  <c r="G308" i="1"/>
  <c r="G316" i="1"/>
  <c r="G324" i="1"/>
  <c r="G330" i="1"/>
  <c r="G334" i="1"/>
  <c r="G344" i="1"/>
  <c r="G348" i="1"/>
  <c r="G353" i="1"/>
  <c r="G364" i="1"/>
  <c r="G377" i="1"/>
  <c r="G381" i="1"/>
  <c r="G386" i="1"/>
  <c r="G394" i="1"/>
  <c r="G401" i="1"/>
  <c r="G406" i="1"/>
  <c r="G416" i="1"/>
  <c r="G421" i="1"/>
  <c r="G425" i="1"/>
  <c r="G429" i="1"/>
  <c r="G435" i="1"/>
  <c r="G439" i="1"/>
  <c r="G447" i="1"/>
  <c r="G456" i="1"/>
  <c r="G461" i="1"/>
  <c r="G465" i="1"/>
  <c r="E262" i="1"/>
  <c r="J262" i="1"/>
  <c r="I262" i="1"/>
  <c r="I178" i="1" l="1"/>
  <c r="I364" i="1"/>
  <c r="E222" i="1" l="1"/>
  <c r="E217" i="1"/>
  <c r="E212" i="1"/>
  <c r="E207" i="1"/>
  <c r="E203" i="1"/>
  <c r="E199" i="1"/>
  <c r="K192" i="1"/>
  <c r="E192" i="1"/>
  <c r="F192" i="1"/>
  <c r="H192" i="1"/>
  <c r="I192" i="1"/>
  <c r="J192" i="1"/>
  <c r="E188" i="1"/>
  <c r="E184" i="1"/>
  <c r="E178" i="1"/>
  <c r="E130" i="1"/>
  <c r="E124" i="1"/>
  <c r="E114" i="1"/>
  <c r="E108" i="1"/>
  <c r="E102" i="1"/>
  <c r="K77" i="1"/>
  <c r="K81" i="1"/>
  <c r="J86" i="1"/>
  <c r="G86" i="1"/>
  <c r="E81" i="1"/>
  <c r="E86" i="1"/>
  <c r="F465" i="1"/>
  <c r="E416" i="1"/>
  <c r="E344" i="1"/>
  <c r="E334" i="1"/>
  <c r="F330" i="1"/>
  <c r="E324" i="1"/>
  <c r="I324" i="1"/>
  <c r="J324" i="1"/>
  <c r="K324" i="1"/>
  <c r="H323" i="1"/>
  <c r="I447" i="1" l="1"/>
  <c r="E447" i="1"/>
  <c r="H446" i="1"/>
  <c r="F446" i="1"/>
  <c r="H445" i="1"/>
  <c r="F445" i="1"/>
  <c r="H444" i="1"/>
  <c r="F444" i="1"/>
  <c r="H443" i="1"/>
  <c r="F443" i="1"/>
  <c r="K439" i="1"/>
  <c r="J439" i="1"/>
  <c r="I439" i="1"/>
  <c r="H439" i="1"/>
  <c r="F439" i="1"/>
  <c r="E439" i="1"/>
  <c r="I435" i="1"/>
  <c r="H435" i="1"/>
  <c r="F435" i="1"/>
  <c r="E435" i="1"/>
  <c r="J434" i="1"/>
  <c r="K434" i="1" s="1"/>
  <c r="J433" i="1"/>
  <c r="K433" i="1" s="1"/>
  <c r="J432" i="1"/>
  <c r="E429" i="1"/>
  <c r="I429" i="1"/>
  <c r="H428" i="1"/>
  <c r="H429" i="1" s="1"/>
  <c r="F428" i="1"/>
  <c r="K425" i="1"/>
  <c r="J425" i="1"/>
  <c r="I425" i="1"/>
  <c r="H425" i="1"/>
  <c r="F425" i="1"/>
  <c r="E425" i="1"/>
  <c r="I421" i="1"/>
  <c r="E421" i="1"/>
  <c r="H420" i="1"/>
  <c r="F420" i="1"/>
  <c r="H419" i="1"/>
  <c r="F419" i="1"/>
  <c r="I406" i="1"/>
  <c r="E406" i="1"/>
  <c r="J405" i="1"/>
  <c r="K405" i="1" s="1"/>
  <c r="H404" i="1"/>
  <c r="H406" i="1" s="1"/>
  <c r="F404" i="1"/>
  <c r="F406" i="1" s="1"/>
  <c r="I416" i="1"/>
  <c r="H415" i="1"/>
  <c r="F415" i="1"/>
  <c r="H414" i="1"/>
  <c r="F414" i="1"/>
  <c r="F413" i="1"/>
  <c r="H412" i="1"/>
  <c r="F412" i="1"/>
  <c r="F411" i="1"/>
  <c r="H410" i="1"/>
  <c r="F410" i="1"/>
  <c r="H409" i="1"/>
  <c r="F409" i="1"/>
  <c r="I124" i="1"/>
  <c r="G124" i="1"/>
  <c r="F123" i="1"/>
  <c r="J123" i="1" s="1"/>
  <c r="K123" i="1" s="1"/>
  <c r="H122" i="1"/>
  <c r="F122" i="1"/>
  <c r="H121" i="1"/>
  <c r="F121" i="1"/>
  <c r="H120" i="1"/>
  <c r="F120" i="1"/>
  <c r="H119" i="1"/>
  <c r="F119" i="1"/>
  <c r="H118" i="1"/>
  <c r="F118" i="1"/>
  <c r="F117" i="1"/>
  <c r="K432" i="1" l="1"/>
  <c r="K435" i="1" s="1"/>
  <c r="F421" i="1"/>
  <c r="H447" i="1"/>
  <c r="H421" i="1"/>
  <c r="H124" i="1"/>
  <c r="J443" i="1"/>
  <c r="K443" i="1" s="1"/>
  <c r="J444" i="1"/>
  <c r="K444" i="1" s="1"/>
  <c r="J446" i="1"/>
  <c r="K446" i="1" s="1"/>
  <c r="J428" i="1"/>
  <c r="J435" i="1"/>
  <c r="F447" i="1"/>
  <c r="F429" i="1"/>
  <c r="J420" i="1"/>
  <c r="F124" i="1"/>
  <c r="J404" i="1"/>
  <c r="K404" i="1" s="1"/>
  <c r="H416" i="1"/>
  <c r="F416" i="1"/>
  <c r="J118" i="1"/>
  <c r="K118" i="1" s="1"/>
  <c r="J119" i="1"/>
  <c r="K119" i="1" s="1"/>
  <c r="J120" i="1"/>
  <c r="K120" i="1" s="1"/>
  <c r="J121" i="1"/>
  <c r="K121" i="1" s="1"/>
  <c r="J122" i="1"/>
  <c r="K122" i="1" s="1"/>
  <c r="J117" i="1"/>
  <c r="K117" i="1" s="1"/>
  <c r="J421" i="1" l="1"/>
  <c r="K420" i="1"/>
  <c r="K428" i="1"/>
  <c r="K429" i="1" s="1"/>
  <c r="K421" i="1"/>
  <c r="K447" i="1"/>
  <c r="J447" i="1"/>
  <c r="J429" i="1"/>
  <c r="K416" i="1"/>
  <c r="J416" i="1"/>
  <c r="K406" i="1"/>
  <c r="J406" i="1"/>
  <c r="J124" i="1"/>
  <c r="J91" i="1" l="1"/>
  <c r="I91" i="1"/>
  <c r="H91" i="1"/>
  <c r="G91" i="1"/>
  <c r="E91" i="1"/>
  <c r="F90" i="1"/>
  <c r="F89" i="1"/>
  <c r="J98" i="1"/>
  <c r="I98" i="1"/>
  <c r="G98" i="1"/>
  <c r="F98" i="1"/>
  <c r="H96" i="1"/>
  <c r="H95" i="1"/>
  <c r="H94" i="1"/>
  <c r="I401" i="1"/>
  <c r="F401" i="1"/>
  <c r="E401" i="1"/>
  <c r="J400" i="1"/>
  <c r="K400" i="1" s="1"/>
  <c r="H399" i="1"/>
  <c r="J399" i="1" s="1"/>
  <c r="K399" i="1" s="1"/>
  <c r="H398" i="1"/>
  <c r="J398" i="1" s="1"/>
  <c r="K398" i="1" s="1"/>
  <c r="J397" i="1"/>
  <c r="K397" i="1" s="1"/>
  <c r="K394" i="1"/>
  <c r="J394" i="1"/>
  <c r="I394" i="1"/>
  <c r="E394" i="1"/>
  <c r="H393" i="1"/>
  <c r="F393" i="1"/>
  <c r="H392" i="1"/>
  <c r="F392" i="1"/>
  <c r="H391" i="1"/>
  <c r="F391" i="1"/>
  <c r="H390" i="1"/>
  <c r="F390" i="1"/>
  <c r="H389" i="1"/>
  <c r="F389" i="1"/>
  <c r="K386" i="1"/>
  <c r="J386" i="1"/>
  <c r="I386" i="1"/>
  <c r="E386" i="1"/>
  <c r="H384" i="1"/>
  <c r="H386" i="1" s="1"/>
  <c r="F384" i="1"/>
  <c r="F386" i="1" s="1"/>
  <c r="K381" i="1"/>
  <c r="J381" i="1"/>
  <c r="I381" i="1"/>
  <c r="H381" i="1"/>
  <c r="F381" i="1"/>
  <c r="E381" i="1"/>
  <c r="K377" i="1"/>
  <c r="J377" i="1"/>
  <c r="I377" i="1"/>
  <c r="E377" i="1"/>
  <c r="H376" i="1"/>
  <c r="F376" i="1"/>
  <c r="H375" i="1"/>
  <c r="F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H368" i="1"/>
  <c r="F368" i="1"/>
  <c r="F367" i="1"/>
  <c r="J364" i="1"/>
  <c r="E364" i="1"/>
  <c r="F363" i="1"/>
  <c r="H362" i="1"/>
  <c r="F362" i="1"/>
  <c r="H361" i="1"/>
  <c r="F361" i="1"/>
  <c r="H360" i="1"/>
  <c r="F360" i="1"/>
  <c r="H359" i="1"/>
  <c r="F359" i="1"/>
  <c r="H358" i="1"/>
  <c r="F358" i="1"/>
  <c r="H357" i="1"/>
  <c r="F357" i="1"/>
  <c r="F356" i="1"/>
  <c r="K353" i="1"/>
  <c r="J353" i="1"/>
  <c r="I353" i="1"/>
  <c r="H353" i="1"/>
  <c r="E353" i="1"/>
  <c r="F352" i="1"/>
  <c r="F351" i="1"/>
  <c r="K348" i="1"/>
  <c r="J348" i="1"/>
  <c r="I348" i="1"/>
  <c r="H348" i="1"/>
  <c r="F348" i="1"/>
  <c r="E348" i="1"/>
  <c r="K344" i="1"/>
  <c r="J344" i="1"/>
  <c r="I344" i="1"/>
  <c r="H343" i="1"/>
  <c r="F343" i="1"/>
  <c r="H342" i="1"/>
  <c r="F342" i="1"/>
  <c r="H341" i="1"/>
  <c r="F341" i="1"/>
  <c r="H340" i="1"/>
  <c r="F340" i="1"/>
  <c r="H339" i="1"/>
  <c r="F339" i="1"/>
  <c r="H338" i="1"/>
  <c r="F338" i="1"/>
  <c r="H337" i="1"/>
  <c r="F337" i="1"/>
  <c r="I334" i="1"/>
  <c r="H334" i="1"/>
  <c r="F334" i="1"/>
  <c r="J333" i="1"/>
  <c r="K330" i="1"/>
  <c r="J330" i="1"/>
  <c r="I330" i="1"/>
  <c r="E330" i="1"/>
  <c r="H328" i="1"/>
  <c r="H330" i="1" s="1"/>
  <c r="H322" i="1"/>
  <c r="H321" i="1"/>
  <c r="F321" i="1"/>
  <c r="H320" i="1"/>
  <c r="F320" i="1"/>
  <c r="H319" i="1"/>
  <c r="F319" i="1"/>
  <c r="I316" i="1"/>
  <c r="E316" i="1"/>
  <c r="H315" i="1"/>
  <c r="F315" i="1"/>
  <c r="H313" i="1"/>
  <c r="H312" i="1"/>
  <c r="F312" i="1"/>
  <c r="H311" i="1"/>
  <c r="F311" i="1"/>
  <c r="I308" i="1"/>
  <c r="E308" i="1"/>
  <c r="F307" i="1"/>
  <c r="J307" i="1" s="1"/>
  <c r="K307" i="1" s="1"/>
  <c r="H306" i="1"/>
  <c r="F306" i="1"/>
  <c r="H305" i="1"/>
  <c r="F305" i="1"/>
  <c r="H304" i="1"/>
  <c r="F304" i="1"/>
  <c r="H303" i="1"/>
  <c r="F303" i="1"/>
  <c r="J302" i="1"/>
  <c r="K302" i="1" s="1"/>
  <c r="H301" i="1"/>
  <c r="F301" i="1"/>
  <c r="H300" i="1"/>
  <c r="F300" i="1"/>
  <c r="H299" i="1"/>
  <c r="F299" i="1"/>
  <c r="K296" i="1"/>
  <c r="J296" i="1"/>
  <c r="I296" i="1"/>
  <c r="H296" i="1"/>
  <c r="F296" i="1"/>
  <c r="E296" i="1"/>
  <c r="J334" i="1" l="1"/>
  <c r="K333" i="1"/>
  <c r="F91" i="1"/>
  <c r="H308" i="1"/>
  <c r="H364" i="1"/>
  <c r="F344" i="1"/>
  <c r="H344" i="1"/>
  <c r="H377" i="1"/>
  <c r="F394" i="1"/>
  <c r="F324" i="1"/>
  <c r="H394" i="1"/>
  <c r="H324" i="1"/>
  <c r="H98" i="1"/>
  <c r="J301" i="1"/>
  <c r="K301" i="1" s="1"/>
  <c r="H316" i="1"/>
  <c r="F316" i="1"/>
  <c r="F364" i="1"/>
  <c r="K401" i="1"/>
  <c r="J303" i="1"/>
  <c r="K303" i="1" s="1"/>
  <c r="J304" i="1"/>
  <c r="K304" i="1" s="1"/>
  <c r="J305" i="1"/>
  <c r="K305" i="1" s="1"/>
  <c r="J306" i="1"/>
  <c r="K306" i="1" s="1"/>
  <c r="K316" i="1"/>
  <c r="F353" i="1"/>
  <c r="F377" i="1"/>
  <c r="H401" i="1"/>
  <c r="J401" i="1"/>
  <c r="F308" i="1"/>
  <c r="J300" i="1"/>
  <c r="K300" i="1" s="1"/>
  <c r="K334" i="1"/>
  <c r="J299" i="1"/>
  <c r="K299" i="1" s="1"/>
  <c r="J316" i="1" l="1"/>
  <c r="K308" i="1"/>
  <c r="J308" i="1"/>
  <c r="I292" i="1" l="1"/>
  <c r="E292" i="1"/>
  <c r="H291" i="1"/>
  <c r="H292" i="1" s="1"/>
  <c r="F291" i="1"/>
  <c r="J288" i="1"/>
  <c r="I288" i="1"/>
  <c r="E288" i="1"/>
  <c r="H287" i="1"/>
  <c r="F287" i="1"/>
  <c r="H286" i="1"/>
  <c r="F286" i="1"/>
  <c r="H285" i="1"/>
  <c r="F285" i="1"/>
  <c r="H284" i="1"/>
  <c r="F284" i="1"/>
  <c r="H283" i="1"/>
  <c r="F283" i="1"/>
  <c r="K280" i="1"/>
  <c r="J280" i="1"/>
  <c r="I280" i="1"/>
  <c r="H280" i="1"/>
  <c r="F280" i="1"/>
  <c r="E280" i="1"/>
  <c r="F288" i="1" l="1"/>
  <c r="H288" i="1"/>
  <c r="J291" i="1"/>
  <c r="F292" i="1"/>
  <c r="J292" i="1" l="1"/>
  <c r="K291" i="1"/>
  <c r="K292" i="1" s="1"/>
  <c r="E238" i="1" l="1"/>
  <c r="I238" i="1"/>
  <c r="H237" i="1"/>
  <c r="F237" i="1"/>
  <c r="J236" i="1"/>
  <c r="K236" i="1" s="1"/>
  <c r="H235" i="1"/>
  <c r="J235" i="1" s="1"/>
  <c r="K235" i="1" s="1"/>
  <c r="J234" i="1"/>
  <c r="K234" i="1" s="1"/>
  <c r="J233" i="1"/>
  <c r="K233" i="1" s="1"/>
  <c r="H232" i="1"/>
  <c r="F232" i="1"/>
  <c r="K229" i="1"/>
  <c r="J229" i="1"/>
  <c r="I229" i="1"/>
  <c r="H229" i="1"/>
  <c r="E229" i="1"/>
  <c r="F227" i="1"/>
  <c r="F225" i="1"/>
  <c r="J222" i="1"/>
  <c r="I222" i="1"/>
  <c r="K222" i="1"/>
  <c r="H220" i="1"/>
  <c r="H222" i="1" s="1"/>
  <c r="F220" i="1"/>
  <c r="F222" i="1" s="1"/>
  <c r="K217" i="1"/>
  <c r="J217" i="1"/>
  <c r="I217" i="1"/>
  <c r="H217" i="1"/>
  <c r="F217" i="1"/>
  <c r="J212" i="1"/>
  <c r="I212" i="1"/>
  <c r="G212" i="1"/>
  <c r="K212" i="1"/>
  <c r="H210" i="1"/>
  <c r="H212" i="1" s="1"/>
  <c r="F210" i="1"/>
  <c r="F212" i="1" s="1"/>
  <c r="I207" i="1"/>
  <c r="H206" i="1"/>
  <c r="H207" i="1" s="1"/>
  <c r="F206" i="1"/>
  <c r="F207" i="1" s="1"/>
  <c r="I203" i="1"/>
  <c r="H203" i="1"/>
  <c r="F203" i="1"/>
  <c r="J202" i="1"/>
  <c r="J199" i="1"/>
  <c r="I199" i="1"/>
  <c r="H199" i="1"/>
  <c r="F198" i="1"/>
  <c r="F197" i="1"/>
  <c r="F196" i="1"/>
  <c r="F195" i="1"/>
  <c r="I188" i="1"/>
  <c r="H188" i="1"/>
  <c r="F187" i="1"/>
  <c r="J187" i="1" s="1"/>
  <c r="K187" i="1" s="1"/>
  <c r="I184" i="1"/>
  <c r="H182" i="1"/>
  <c r="H181" i="1"/>
  <c r="F184" i="1"/>
  <c r="J177" i="1"/>
  <c r="K177" i="1" s="1"/>
  <c r="J176" i="1"/>
  <c r="K176" i="1" s="1"/>
  <c r="H175" i="1"/>
  <c r="J175" i="1" s="1"/>
  <c r="K175" i="1" s="1"/>
  <c r="H174" i="1"/>
  <c r="J174" i="1" s="1"/>
  <c r="K174" i="1" s="1"/>
  <c r="H173" i="1"/>
  <c r="F173" i="1"/>
  <c r="F178" i="1" s="1"/>
  <c r="J170" i="1"/>
  <c r="I170" i="1"/>
  <c r="H170" i="1"/>
  <c r="F169" i="1"/>
  <c r="F160" i="1"/>
  <c r="F159" i="1"/>
  <c r="F158" i="1"/>
  <c r="F155" i="1"/>
  <c r="F154" i="1"/>
  <c r="F153" i="1"/>
  <c r="F152" i="1"/>
  <c r="F151" i="1"/>
  <c r="F150" i="1"/>
  <c r="F149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I130" i="1"/>
  <c r="H128" i="1"/>
  <c r="H130" i="1" s="1"/>
  <c r="F128" i="1"/>
  <c r="F130" i="1" s="1"/>
  <c r="I114" i="1"/>
  <c r="G114" i="1"/>
  <c r="H112" i="1"/>
  <c r="F112" i="1"/>
  <c r="H111" i="1"/>
  <c r="F111" i="1"/>
  <c r="F170" i="1" l="1"/>
  <c r="J203" i="1"/>
  <c r="K202" i="1"/>
  <c r="K203" i="1" s="1"/>
  <c r="H114" i="1"/>
  <c r="F114" i="1"/>
  <c r="H184" i="1"/>
  <c r="F199" i="1"/>
  <c r="K199" i="1"/>
  <c r="F229" i="1"/>
  <c r="H238" i="1"/>
  <c r="J237" i="1"/>
  <c r="K237" i="1" s="1"/>
  <c r="H178" i="1"/>
  <c r="F238" i="1"/>
  <c r="J130" i="1"/>
  <c r="J232" i="1"/>
  <c r="K232" i="1" s="1"/>
  <c r="K238" i="1" s="1"/>
  <c r="J188" i="1"/>
  <c r="K188" i="1"/>
  <c r="F188" i="1"/>
  <c r="J206" i="1"/>
  <c r="J173" i="1"/>
  <c r="J111" i="1"/>
  <c r="K111" i="1" s="1"/>
  <c r="J207" i="1" l="1"/>
  <c r="K206" i="1"/>
  <c r="K207" i="1" s="1"/>
  <c r="K173" i="1"/>
  <c r="K178" i="1" s="1"/>
  <c r="J178" i="1"/>
  <c r="J238" i="1"/>
  <c r="K130" i="1"/>
  <c r="K114" i="1"/>
  <c r="J114" i="1"/>
  <c r="F260" i="1"/>
  <c r="K13" i="1" l="1"/>
  <c r="G108" i="1" l="1"/>
  <c r="G102" i="1"/>
  <c r="G81" i="1"/>
  <c r="G40" i="1"/>
  <c r="G35" i="1"/>
  <c r="G25" i="1"/>
  <c r="F44" i="1"/>
  <c r="E465" i="1"/>
  <c r="E461" i="1"/>
  <c r="E456" i="1"/>
  <c r="E276" i="1"/>
  <c r="E252" i="1"/>
  <c r="E54" i="1"/>
  <c r="E49" i="1"/>
  <c r="E44" i="1"/>
  <c r="E40" i="1"/>
  <c r="E35" i="1"/>
  <c r="E25" i="1"/>
  <c r="G468" i="1" l="1"/>
  <c r="E77" i="1"/>
  <c r="E468" i="1" s="1"/>
  <c r="H85" i="1" l="1"/>
  <c r="F85" i="1"/>
  <c r="H84" i="1"/>
  <c r="F84" i="1"/>
  <c r="F86" i="1" l="1"/>
  <c r="H86" i="1"/>
  <c r="K10" i="1"/>
  <c r="K19" i="1" l="1"/>
  <c r="K40" i="1" l="1"/>
  <c r="J40" i="1"/>
  <c r="I40" i="1"/>
  <c r="K456" i="1" l="1"/>
  <c r="J456" i="1"/>
  <c r="I456" i="1"/>
  <c r="J460" i="1" l="1"/>
  <c r="K460" i="1" s="1"/>
  <c r="K108" i="1"/>
  <c r="K14" i="1"/>
  <c r="K16" i="1"/>
  <c r="K17" i="1"/>
  <c r="K18" i="1"/>
  <c r="I102" i="1" l="1"/>
  <c r="I461" i="1" l="1"/>
  <c r="I35" i="1" l="1"/>
  <c r="F25" i="1" l="1"/>
  <c r="F81" i="1" l="1"/>
  <c r="H272" i="1" l="1"/>
  <c r="H52" i="1"/>
  <c r="J44" i="1" l="1"/>
  <c r="I44" i="1"/>
  <c r="H44" i="1"/>
  <c r="J465" i="1"/>
  <c r="I465" i="1"/>
  <c r="H465" i="1"/>
  <c r="I276" i="1" l="1"/>
  <c r="F275" i="1"/>
  <c r="H275" i="1"/>
  <c r="F274" i="1"/>
  <c r="H274" i="1"/>
  <c r="F273" i="1"/>
  <c r="J273" i="1" s="1"/>
  <c r="K273" i="1" s="1"/>
  <c r="F272" i="1"/>
  <c r="J272" i="1" s="1"/>
  <c r="K272" i="1" s="1"/>
  <c r="F271" i="1"/>
  <c r="H271" i="1"/>
  <c r="F270" i="1"/>
  <c r="H270" i="1"/>
  <c r="J270" i="1" l="1"/>
  <c r="K270" i="1" s="1"/>
  <c r="J271" i="1"/>
  <c r="K271" i="1" s="1"/>
  <c r="J274" i="1"/>
  <c r="K274" i="1" s="1"/>
  <c r="J275" i="1"/>
  <c r="K275" i="1" s="1"/>
  <c r="F261" i="1"/>
  <c r="H261" i="1"/>
  <c r="I252" i="1"/>
  <c r="F245" i="1"/>
  <c r="H245" i="1"/>
  <c r="F243" i="1"/>
  <c r="F251" i="1"/>
  <c r="H251" i="1"/>
  <c r="J81" i="1" l="1"/>
  <c r="I81" i="1"/>
  <c r="H81" i="1"/>
  <c r="I77" i="1"/>
  <c r="H76" i="1"/>
  <c r="F75" i="1"/>
  <c r="H75" i="1"/>
  <c r="I65" i="1"/>
  <c r="K25" i="1"/>
  <c r="J25" i="1"/>
  <c r="I25" i="1"/>
  <c r="H25" i="1"/>
  <c r="J108" i="1" l="1"/>
  <c r="I108" i="1"/>
  <c r="J49" i="1" l="1"/>
  <c r="I49" i="1"/>
  <c r="F49" i="1"/>
  <c r="F38" i="1" l="1"/>
  <c r="F40" i="1" s="1"/>
  <c r="H64" i="1" l="1"/>
  <c r="F64" i="1"/>
  <c r="H105" i="1" l="1"/>
  <c r="F105" i="1"/>
  <c r="I54" i="1"/>
  <c r="I468" i="1" s="1"/>
  <c r="H47" i="1"/>
  <c r="H49" i="1" s="1"/>
  <c r="F28" i="1" l="1"/>
  <c r="F30" i="1" s="1"/>
  <c r="H28" i="1"/>
  <c r="H30" i="1" s="1"/>
  <c r="J28" i="1" l="1"/>
  <c r="K28" i="1" l="1"/>
  <c r="K30" i="1" s="1"/>
  <c r="J30" i="1"/>
  <c r="F241" i="1"/>
  <c r="F242" i="1"/>
  <c r="F244" i="1"/>
  <c r="H101" i="1"/>
  <c r="F101" i="1"/>
  <c r="H59" i="1"/>
  <c r="H60" i="1"/>
  <c r="H61" i="1"/>
  <c r="H63" i="1"/>
  <c r="F59" i="1"/>
  <c r="F60" i="1"/>
  <c r="F61" i="1"/>
  <c r="F62" i="1"/>
  <c r="F63" i="1"/>
  <c r="H53" i="1"/>
  <c r="H459" i="1" l="1"/>
  <c r="H461" i="1" s="1"/>
  <c r="F459" i="1"/>
  <c r="F461" i="1" l="1"/>
  <c r="J459" i="1"/>
  <c r="K459" i="1" s="1"/>
  <c r="K461" i="1" l="1"/>
  <c r="J461" i="1"/>
  <c r="F53" i="1"/>
  <c r="H38" i="1" l="1"/>
  <c r="H40" i="1" s="1"/>
  <c r="H54" i="1"/>
  <c r="F52" i="1"/>
  <c r="F34" i="1"/>
  <c r="H34" i="1"/>
  <c r="H33" i="1"/>
  <c r="F33" i="1"/>
  <c r="F35" i="1" l="1"/>
  <c r="J54" i="1"/>
  <c r="F54" i="1"/>
  <c r="H35" i="1"/>
  <c r="H455" i="1" l="1"/>
  <c r="H456" i="1" s="1"/>
  <c r="H10" i="1"/>
  <c r="H269" i="1"/>
  <c r="F455" i="1"/>
  <c r="F456" i="1" s="1"/>
  <c r="F269" i="1"/>
  <c r="J269" i="1" l="1"/>
  <c r="K269" i="1" s="1"/>
  <c r="H106" i="1" l="1"/>
  <c r="H108" i="1" s="1"/>
  <c r="F106" i="1"/>
  <c r="F108" i="1" s="1"/>
  <c r="H267" i="1"/>
  <c r="H265" i="1"/>
  <c r="F266" i="1"/>
  <c r="J266" i="1" s="1"/>
  <c r="K266" i="1" s="1"/>
  <c r="F267" i="1"/>
  <c r="F268" i="1"/>
  <c r="J268" i="1" s="1"/>
  <c r="K268" i="1" s="1"/>
  <c r="F265" i="1"/>
  <c r="H255" i="1"/>
  <c r="H256" i="1"/>
  <c r="H258" i="1"/>
  <c r="H259" i="1"/>
  <c r="H246" i="1"/>
  <c r="H248" i="1"/>
  <c r="H250" i="1"/>
  <c r="F255" i="1"/>
  <c r="F256" i="1"/>
  <c r="F258" i="1"/>
  <c r="F259" i="1"/>
  <c r="F246" i="1"/>
  <c r="F248" i="1"/>
  <c r="F249" i="1"/>
  <c r="F250" i="1"/>
  <c r="H242" i="1"/>
  <c r="H244" i="1"/>
  <c r="H12" i="1"/>
  <c r="K12" i="1" s="1"/>
  <c r="H11" i="1"/>
  <c r="H21" i="1" s="1"/>
  <c r="H73" i="1"/>
  <c r="H74" i="1"/>
  <c r="H72" i="1"/>
  <c r="F73" i="1"/>
  <c r="F74" i="1"/>
  <c r="F72" i="1"/>
  <c r="H65" i="1"/>
  <c r="F65" i="1"/>
  <c r="H262" i="1" l="1"/>
  <c r="F262" i="1"/>
  <c r="J267" i="1"/>
  <c r="K267" i="1" s="1"/>
  <c r="K11" i="1"/>
  <c r="K21" i="1" s="1"/>
  <c r="J265" i="1"/>
  <c r="K265" i="1" s="1"/>
  <c r="F77" i="1"/>
  <c r="F276" i="1"/>
  <c r="H276" i="1"/>
  <c r="F252" i="1"/>
  <c r="H252" i="1"/>
  <c r="H77" i="1"/>
  <c r="K262" i="1" l="1"/>
  <c r="J65" i="1"/>
  <c r="J252" i="1" l="1"/>
  <c r="H102" i="1" l="1"/>
  <c r="H468" i="1" s="1"/>
  <c r="F102" i="1"/>
  <c r="F468" i="1" s="1"/>
  <c r="K252" i="1"/>
  <c r="K65" i="1" l="1"/>
  <c r="J276" i="1"/>
  <c r="J468" i="1" s="1"/>
  <c r="J77" i="1"/>
  <c r="K54" i="1"/>
  <c r="K35" i="1"/>
  <c r="J35" i="1"/>
  <c r="J102" i="1"/>
  <c r="K276" i="1" l="1"/>
  <c r="K468" i="1" s="1"/>
  <c r="K124" i="1"/>
</calcChain>
</file>

<file path=xl/sharedStrings.xml><?xml version="1.0" encoding="utf-8"?>
<sst xmlns="http://schemas.openxmlformats.org/spreadsheetml/2006/main" count="1198" uniqueCount="477">
  <si>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</si>
  <si>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</si>
  <si>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</si>
  <si>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</si>
  <si>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</si>
  <si>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</si>
  <si>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</si>
  <si>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</si>
  <si>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</si>
  <si>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</si>
  <si>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</si>
  <si>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</si>
  <si>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</si>
  <si>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</si>
  <si>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</si>
  <si>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</si>
  <si>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</si>
  <si>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</si>
  <si>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</si>
  <si>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</si>
  <si>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</si>
  <si>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</si>
  <si>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</si>
  <si>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</si>
  <si>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</si>
  <si>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</si>
  <si>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</si>
  <si>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</si>
  <si>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</si>
  <si>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</si>
  <si>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</si>
  <si>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</si>
  <si>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</si>
  <si>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</si>
  <si>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</si>
  <si>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</si>
  <si>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</si>
  <si>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</si>
  <si>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</si>
  <si>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</si>
  <si>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</si>
  <si>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</si>
  <si>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</si>
  <si>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</si>
  <si>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</si>
  <si>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</si>
  <si>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</si>
  <si>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</si>
  <si>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</si>
  <si>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</si>
  <si>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</si>
  <si>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</si>
  <si>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</si>
  <si>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</si>
  <si>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</si>
  <si>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</si>
  <si>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</si>
  <si>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</si>
  <si>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</si>
  <si>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</si>
  <si>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</si>
  <si>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</si>
  <si>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</si>
  <si>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</si>
  <si>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</si>
  <si>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</si>
  <si>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</si>
  <si>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</si>
  <si>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</si>
  <si>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</si>
  <si>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</si>
  <si>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</si>
  <si>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</si>
  <si>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</si>
  <si>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</si>
  <si>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</si>
  <si>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</si>
  <si>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</si>
  <si>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</si>
  <si>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</si>
  <si>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</si>
  <si>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</si>
  <si>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</si>
  <si>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</si>
  <si>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</si>
  <si>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</si>
  <si>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</si>
  <si>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</si>
  <si>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</si>
  <si>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</si>
  <si>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</si>
  <si>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</si>
  <si>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</si>
  <si>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</si>
  <si>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</si>
  <si>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</si>
  <si>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</si>
  <si>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</si>
  <si>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</si>
  <si>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</si>
  <si>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</si>
  <si>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</si>
  <si>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</si>
  <si>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</si>
  <si>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</si>
  <si>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</si>
  <si>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</si>
  <si>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</si>
  <si>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</si>
  <si>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</si>
  <si>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</si>
  <si>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</si>
  <si>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</si>
  <si>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</si>
  <si>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</si>
  <si>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</si>
  <si>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</si>
  <si>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</si>
  <si>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</si>
  <si>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</si>
  <si>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</si>
  <si>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</si>
  <si>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</si>
  <si>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</si>
  <si>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</si>
  <si>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</si>
  <si>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</si>
  <si>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</si>
  <si>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</si>
  <si>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</si>
  <si>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</si>
  <si>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</si>
  <si>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</si>
  <si>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</si>
  <si>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</si>
  <si>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</si>
  <si>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</si>
  <si>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</si>
  <si>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</si>
  <si>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</si>
  <si>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</si>
  <si>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</si>
  <si>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</si>
  <si>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</si>
  <si>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</si>
  <si>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</si>
  <si>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</si>
  <si>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</si>
  <si>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</si>
  <si>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</si>
  <si>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</si>
  <si>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</si>
  <si>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</si>
  <si>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</si>
  <si>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</si>
  <si>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</si>
  <si>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</si>
  <si>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</si>
  <si>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</si>
  <si>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</si>
  <si>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</si>
  <si>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</si>
  <si>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</si>
  <si>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</si>
  <si>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</si>
  <si>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</si>
  <si>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</si>
  <si>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</si>
  <si>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</si>
  <si>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</si>
  <si>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</si>
  <si>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</si>
  <si>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</si>
  <si>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</si>
  <si>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</si>
  <si>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</si>
  <si>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</si>
  <si>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</si>
  <si>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</si>
  <si>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</si>
  <si>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</si>
  <si>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</si>
  <si>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</si>
  <si>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</si>
  <si>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</si>
  <si>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</si>
  <si>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COORDINADOR DE CAMPO</t>
  </si>
  <si>
    <t>ANALISTA DE MERCADEO Y PUBLIC</t>
  </si>
  <si>
    <t>XIOMARA DIAZ JIMENEZ</t>
  </si>
  <si>
    <t>FAUSTO ZAPICO LANDIM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</si>
  <si>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</si>
  <si>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</si>
  <si>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</si>
  <si>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</si>
  <si>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</si>
  <si>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</si>
  <si>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</si>
  <si>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</si>
  <si>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</si>
  <si>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</si>
  <si>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</si>
  <si>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</si>
  <si>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MARLEN DE ARMAS HILTON</t>
  </si>
  <si>
    <t>DALI JOSE RAMOS DISLA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</si>
  <si>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</si>
  <si>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</si>
  <si>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</si>
  <si>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</si>
  <si>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</si>
  <si>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</si>
  <si>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</si>
  <si>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</si>
  <si>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</si>
  <si>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</si>
  <si>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</si>
  <si>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</si>
  <si>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</si>
  <si>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</si>
  <si>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</si>
  <si>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</si>
  <si>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</si>
  <si>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</si>
  <si>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</si>
  <si>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</si>
  <si>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</si>
  <si>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</si>
  <si>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</si>
  <si>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</si>
  <si>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</si>
  <si>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</si>
  <si>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</si>
  <si>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</si>
  <si>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</si>
  <si>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</si>
  <si>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</si>
  <si>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</si>
  <si>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</si>
  <si>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</si>
  <si>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</si>
  <si>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</si>
  <si>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</si>
  <si>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</si>
  <si>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</si>
  <si>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</si>
  <si>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</si>
  <si>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</si>
  <si>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</si>
  <si>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</si>
  <si>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</si>
  <si>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</si>
  <si>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</si>
  <si>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</si>
  <si>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</si>
  <si>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</si>
  <si>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</si>
  <si>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</si>
  <si>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</si>
  <si>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</si>
  <si>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</si>
  <si>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</si>
  <si>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</si>
  <si>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</si>
  <si>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</si>
  <si>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</si>
  <si>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</si>
  <si>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</si>
  <si>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</si>
  <si>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</si>
  <si>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</si>
  <si>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</si>
  <si>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</si>
  <si>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</si>
  <si>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</si>
  <si>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</si>
  <si>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</si>
  <si>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</si>
  <si>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</si>
  <si>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</si>
  <si>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</si>
  <si>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</si>
  <si>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</si>
  <si>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</si>
  <si>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</si>
  <si>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</si>
  <si>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</si>
  <si>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</si>
  <si>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</si>
  <si>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</si>
  <si>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</si>
  <si>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</si>
  <si>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</si>
  <si>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</si>
  <si>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</si>
  <si>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</si>
  <si>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</si>
  <si>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</si>
  <si>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</si>
  <si>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</si>
  <si>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</si>
  <si>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</si>
  <si>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</si>
  <si>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</si>
  <si>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</si>
  <si>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</si>
  <si>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</si>
  <si>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</si>
  <si>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</si>
  <si>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</si>
  <si>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</si>
  <si>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</si>
  <si>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</si>
  <si>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</si>
  <si>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</si>
  <si>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</si>
  <si>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</si>
  <si>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</si>
  <si>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</si>
  <si>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</si>
  <si>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</si>
  <si>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</si>
  <si>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</si>
  <si>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</si>
  <si>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</si>
  <si>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</si>
  <si>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</si>
  <si>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</si>
  <si>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</si>
  <si>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</si>
  <si>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</si>
  <si>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</si>
  <si>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</si>
  <si>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</si>
  <si>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</si>
  <si>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</si>
  <si>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</si>
  <si>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</si>
  <si>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</si>
  <si>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</si>
  <si>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</si>
  <si>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</si>
  <si>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</si>
  <si>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</si>
  <si>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</si>
  <si>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</si>
  <si>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</si>
  <si>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</si>
  <si>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</si>
  <si>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</si>
  <si>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</si>
  <si>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</si>
  <si>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</si>
  <si>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</si>
  <si>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</si>
  <si>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</si>
  <si>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</si>
  <si>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</si>
  <si>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</si>
  <si>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</si>
  <si>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</si>
  <si>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</si>
  <si>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</si>
  <si>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</si>
  <si>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</si>
  <si>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</si>
  <si>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</si>
  <si>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</si>
  <si>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</si>
  <si>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</si>
  <si>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</si>
  <si>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</si>
  <si>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</si>
  <si>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</si>
  <si>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</si>
  <si>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</si>
  <si>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</si>
  <si>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</si>
  <si>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</si>
  <si>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AUXILIAR ADMINISTRATIVA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</si>
  <si>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</si>
  <si>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</si>
  <si>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</si>
  <si>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</si>
  <si>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</si>
  <si>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</si>
  <si>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</si>
  <si>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</si>
  <si>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</si>
  <si>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</si>
  <si>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</si>
  <si>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</si>
  <si>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</si>
  <si>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</si>
  <si>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</si>
  <si>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</si>
  <si>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</si>
  <si>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</si>
  <si>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</si>
  <si>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</si>
  <si>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</si>
  <si>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</si>
  <si>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</si>
  <si>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</si>
  <si>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</si>
  <si>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</si>
  <si>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COORDINADORA EJECUTIVA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</si>
  <si>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</si>
  <si>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</si>
  <si>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</si>
  <si>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</si>
  <si>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</si>
  <si>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</si>
  <si>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</si>
  <si>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</si>
  <si>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</si>
  <si>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</si>
  <si>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</si>
  <si>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</si>
  <si>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</si>
  <si>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</si>
  <si>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</si>
  <si>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</si>
  <si>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</si>
  <si>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</si>
  <si>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</si>
  <si>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</si>
  <si>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</si>
  <si>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</si>
  <si>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</si>
  <si>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</si>
  <si>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</si>
  <si>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</si>
  <si>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</si>
  <si>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</si>
  <si>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</si>
  <si>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</si>
  <si>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</si>
  <si>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</si>
  <si>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</si>
  <si>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</si>
  <si>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</si>
  <si>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</si>
  <si>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</si>
  <si>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Subtotal</t>
  </si>
  <si>
    <t>DIVISION DE DISEÑO METODOLOGICO Y CONCEPTUAL- ONE</t>
  </si>
  <si>
    <t>TECNICO DE OPERACIONES DE ENCUESTA</t>
  </si>
  <si>
    <t>COORDINADOR DE OFICINA PROVINCIAL</t>
  </si>
  <si>
    <t xml:space="preserve">TECNICO DE PLANIFICACION </t>
  </si>
  <si>
    <t xml:space="preserve">ANALISTA DE RECURSOS HUMANOS </t>
  </si>
  <si>
    <t>OFICIAL DE ACCESO A LA INFORMACION</t>
  </si>
  <si>
    <t>DIVISION DE DESARROLLO INSTITUCIONAL Y CALIDAD EN LA GESTION-ONE</t>
  </si>
  <si>
    <t>ANALISTA DE RECURSOS HUMANOS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</si>
  <si>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</si>
  <si>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</si>
  <si>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</si>
  <si>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</si>
  <si>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</si>
  <si>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</si>
  <si>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</si>
  <si>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</si>
  <si>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</si>
  <si>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</si>
  <si>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</si>
  <si>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</si>
  <si>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SCHNEIDDER DIEUDONNE RODRIGUEZ</t>
  </si>
  <si>
    <t>Mes de Marzo 2023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</si>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</sst>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3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43" fontId="1" fillId="0" borderId="0" xfId="1" applyFont="1" applyAlignment="1"/>
    <xf numFmtId="43" fontId="16" fillId="38" borderId="0" xfId="1" applyFont="1" applyFill="1"/>
    <xf numFmtId="43" fontId="16" fillId="33" borderId="0" xfId="1" applyFont="1" applyFill="1"/>
    <xf numFmtId="43" fontId="16" fillId="0" borderId="0" xfId="1" applyFont="1"/>
    <xf numFmtId="43" fontId="19" fillId="35" borderId="0" xfId="1" applyFont="1" applyFill="1" applyAlignment="1">
      <alignment vertical="center"/>
    </xf>
    <xf numFmtId="43" fontId="16" fillId="37" borderId="0" xfId="1" applyFont="1" applyFill="1"/>
    <xf numFmtId="43" fontId="16" fillId="0" borderId="0" xfId="1" applyFont="1" applyAlignment="1">
      <alignment horizontal="left" vertical="center"/>
    </xf>
    <xf numFmtId="43" fontId="16" fillId="0" borderId="0" xfId="1" applyFont="1" applyFill="1"/>
    <xf numFmtId="43" fontId="0" fillId="37" borderId="0" xfId="1" applyFont="1" applyFill="1"/>
    <xf numFmtId="43" fontId="22" fillId="37" borderId="0" xfId="1" applyFont="1" applyFill="1"/>
    <xf numFmtId="43" fontId="23" fillId="38" borderId="0" xfId="1" applyFont="1" applyFill="1"/>
    <xf numFmtId="43" fontId="23" fillId="37" borderId="0" xfId="1" applyFont="1" applyFill="1"/>
    <xf numFmtId="43" fontId="23" fillId="0" borderId="0" xfId="1" applyFont="1"/>
    <xf numFmtId="43" fontId="22" fillId="0" borderId="0" xfId="1" applyFont="1"/>
    <xf numFmtId="43" fontId="19" fillId="0" borderId="0" xfId="1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43" fontId="1" fillId="0" borderId="0" xfId="1" applyFont="1"/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1291167</xdr:colOff>
      <xdr:row>468</xdr:row>
      <xdr:rowOff>138906</xdr:rowOff>
    </xdr:from>
    <xdr:to>
      <xdr:col>9</xdr:col>
      <xdr:colOff>846667</xdr:colOff>
      <xdr:row>502</xdr:row>
      <xdr:rowOff>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91167" y="90499406"/>
          <a:ext cx="15896167" cy="633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600"/>
  <sheetViews>
    <sheetView tabSelected="1" zoomScale="90" zoomScaleNormal="90" zoomScaleSheetLayoutView="75" zoomScalePageLayoutView="40" workbookViewId="0">
      <selection activeCell="K468" sqref="K468"/>
    </sheetView>
  </sheetViews>
  <sheetFormatPr baseColWidth="10" defaultRowHeight="15" x14ac:dyDescent="0.25"/>
  <cols>
    <col min="1" max="1" width="51.85546875" customWidth="1"/>
    <col min="2" max="2" width="44" customWidth="1"/>
    <col min="3" max="3" width="8.140625" style="14" customWidth="1"/>
    <col min="4" max="4" width="22.28515625" customWidth="1"/>
    <col min="5" max="5" width="26.140625" style="42" customWidth="1"/>
    <col min="6" max="6" width="23.140625" style="42" customWidth="1"/>
    <col min="7" max="7" width="22.85546875" style="42" customWidth="1"/>
    <col min="8" max="8" width="23.7109375" style="42" customWidth="1"/>
    <col min="9" max="9" width="23" style="42" customWidth="1"/>
    <col min="10" max="10" width="26.7109375" style="42" customWidth="1"/>
    <col min="11" max="11" width="25.42578125" style="42" bestFit="1" customWidth="1"/>
  </cols>
  <sheetData>
    <row r="1" spans="1:1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30" x14ac:dyDescent="0.4">
      <c r="A2" s="71" t="s">
        <v>198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30" x14ac:dyDescent="0.4">
      <c r="A3" s="71" t="s">
        <v>173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23.25" x14ac:dyDescent="0.35">
      <c r="A4" s="74" t="s">
        <v>174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ht="23.25" x14ac:dyDescent="0.35">
      <c r="A5" s="74" t="s">
        <v>344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24" thickBot="1" x14ac:dyDescent="0.4">
      <c r="A6" s="74" t="s">
        <v>464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x14ac:dyDescent="0.25">
      <c r="A7" s="77" t="s">
        <v>250</v>
      </c>
      <c r="B7" s="79" t="s">
        <v>0</v>
      </c>
      <c r="C7" s="79" t="s">
        <v>334</v>
      </c>
      <c r="D7" s="85" t="s">
        <v>249</v>
      </c>
      <c r="E7" s="79" t="s">
        <v>171</v>
      </c>
      <c r="F7" s="81" t="s">
        <v>1</v>
      </c>
      <c r="G7" s="79" t="s">
        <v>2</v>
      </c>
      <c r="H7" s="81" t="s">
        <v>3</v>
      </c>
      <c r="I7" s="79" t="s">
        <v>4</v>
      </c>
      <c r="J7" s="79" t="s">
        <v>5</v>
      </c>
      <c r="K7" s="83" t="s">
        <v>6</v>
      </c>
    </row>
    <row r="8" spans="1:11" ht="15.75" thickBot="1" x14ac:dyDescent="0.3">
      <c r="A8" s="78"/>
      <c r="B8" s="80"/>
      <c r="C8" s="80"/>
      <c r="D8" s="86"/>
      <c r="E8" s="80"/>
      <c r="F8" s="82"/>
      <c r="G8" s="80"/>
      <c r="H8" s="82"/>
      <c r="I8" s="80"/>
      <c r="J8" s="80"/>
      <c r="K8" s="84"/>
    </row>
    <row r="9" spans="1:11" x14ac:dyDescent="0.25">
      <c r="A9" s="66" t="s">
        <v>7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t="s">
        <v>461</v>
      </c>
      <c r="B10" t="s">
        <v>274</v>
      </c>
      <c r="C10" s="14" t="s">
        <v>315</v>
      </c>
      <c r="D10" t="s">
        <v>459</v>
      </c>
      <c r="E10" s="42">
        <v>110000</v>
      </c>
      <c r="F10" s="42">
        <v>3157</v>
      </c>
      <c r="G10" s="63">
        <v>14457.62</v>
      </c>
      <c r="H10" s="42">
        <f>E10*0.0304</f>
        <v>3344</v>
      </c>
      <c r="I10" s="42">
        <v>25</v>
      </c>
      <c r="J10" s="42">
        <v>20983.62</v>
      </c>
      <c r="K10" s="42">
        <f t="shared" ref="K10:K19" si="0">+E10-J10</f>
        <v>89016.38</v>
      </c>
    </row>
    <row r="11" spans="1:11" x14ac:dyDescent="0.25">
      <c r="A11" t="s">
        <v>161</v>
      </c>
      <c r="B11" t="s">
        <v>162</v>
      </c>
      <c r="C11" s="14" t="s">
        <v>315</v>
      </c>
      <c r="D11" t="s">
        <v>207</v>
      </c>
      <c r="E11" s="42">
        <v>60000</v>
      </c>
      <c r="F11" s="42">
        <v>1722</v>
      </c>
      <c r="G11" s="63">
        <v>3486.68</v>
      </c>
      <c r="H11" s="42">
        <f>E11*0.0304</f>
        <v>1824</v>
      </c>
      <c r="I11" s="63">
        <v>4695.09</v>
      </c>
      <c r="J11" s="42">
        <v>11727.77</v>
      </c>
      <c r="K11" s="42">
        <f t="shared" si="0"/>
        <v>48272.23</v>
      </c>
    </row>
    <row r="12" spans="1:11" x14ac:dyDescent="0.25">
      <c r="A12" t="s">
        <v>10</v>
      </c>
      <c r="B12" t="s">
        <v>9</v>
      </c>
      <c r="C12" s="14" t="s">
        <v>315</v>
      </c>
      <c r="D12" t="s">
        <v>206</v>
      </c>
      <c r="E12" s="42">
        <v>85000</v>
      </c>
      <c r="F12" s="42">
        <v>2439.5</v>
      </c>
      <c r="G12" s="63">
        <v>7788.27</v>
      </c>
      <c r="H12" s="42">
        <f>E12*0.0304</f>
        <v>2584</v>
      </c>
      <c r="I12" s="63">
        <v>3469.9</v>
      </c>
      <c r="J12" s="42">
        <v>16281.67</v>
      </c>
      <c r="K12" s="42">
        <f t="shared" si="0"/>
        <v>68718.33</v>
      </c>
    </row>
    <row r="13" spans="1:11" ht="45" x14ac:dyDescent="0.25">
      <c r="A13" t="s">
        <v>279</v>
      </c>
      <c r="B13" t="s">
        <v>11</v>
      </c>
      <c r="C13" s="14" t="s">
        <v>315</v>
      </c>
      <c r="D13" s="64" t="s">
        <v>460</v>
      </c>
      <c r="E13" s="42">
        <v>240000</v>
      </c>
      <c r="F13" s="42">
        <v>6888</v>
      </c>
      <c r="G13" s="63">
        <v>19610.29</v>
      </c>
      <c r="H13" s="42">
        <v>4943.8</v>
      </c>
      <c r="I13" s="42">
        <v>25</v>
      </c>
      <c r="J13" s="42">
        <v>31467.09</v>
      </c>
      <c r="K13" s="42">
        <f t="shared" si="0"/>
        <v>208532.91</v>
      </c>
    </row>
    <row r="14" spans="1:11" x14ac:dyDescent="0.25">
      <c r="A14" t="s">
        <v>281</v>
      </c>
      <c r="B14" t="s">
        <v>274</v>
      </c>
      <c r="C14" s="14" t="s">
        <v>315</v>
      </c>
      <c r="D14" t="s">
        <v>459</v>
      </c>
      <c r="E14" s="42">
        <v>80000</v>
      </c>
      <c r="F14" s="42">
        <v>2296</v>
      </c>
      <c r="G14" s="63">
        <v>7400.87</v>
      </c>
      <c r="H14" s="42">
        <v>2432</v>
      </c>
      <c r="I14" s="63">
        <v>15025</v>
      </c>
      <c r="J14" s="42">
        <v>27153.87</v>
      </c>
      <c r="K14" s="42">
        <f t="shared" si="0"/>
        <v>52846.13</v>
      </c>
    </row>
    <row r="15" spans="1:11" x14ac:dyDescent="0.25">
      <c r="A15" t="s">
        <v>286</v>
      </c>
      <c r="B15" t="s">
        <v>274</v>
      </c>
      <c r="C15" s="14" t="s">
        <v>316</v>
      </c>
      <c r="D15" t="s">
        <v>459</v>
      </c>
      <c r="E15" s="42">
        <v>165000</v>
      </c>
      <c r="F15" s="42">
        <v>4735.5</v>
      </c>
      <c r="G15" s="63">
        <v>27413.040000000001</v>
      </c>
      <c r="H15" s="42">
        <v>4943.8</v>
      </c>
      <c r="I15" s="42">
        <v>25</v>
      </c>
      <c r="J15" s="42">
        <v>37117.339999999997</v>
      </c>
      <c r="K15" s="42">
        <f>+E15-J15</f>
        <v>127882.66</v>
      </c>
    </row>
    <row r="16" spans="1:11" x14ac:dyDescent="0.25">
      <c r="A16" t="s">
        <v>287</v>
      </c>
      <c r="B16" t="s">
        <v>274</v>
      </c>
      <c r="C16" s="14" t="s">
        <v>316</v>
      </c>
      <c r="D16" t="s">
        <v>459</v>
      </c>
      <c r="E16" s="42">
        <v>125000</v>
      </c>
      <c r="F16" s="42">
        <v>3587.5</v>
      </c>
      <c r="G16" s="63">
        <v>17985.990000000002</v>
      </c>
      <c r="H16" s="42">
        <v>3800</v>
      </c>
      <c r="I16" s="42">
        <v>25</v>
      </c>
      <c r="J16" s="42">
        <v>25398.49</v>
      </c>
      <c r="K16" s="42">
        <f t="shared" si="0"/>
        <v>99601.51</v>
      </c>
    </row>
    <row r="17" spans="1:11" x14ac:dyDescent="0.25">
      <c r="A17" t="s">
        <v>317</v>
      </c>
      <c r="B17" t="s">
        <v>274</v>
      </c>
      <c r="C17" s="14" t="s">
        <v>316</v>
      </c>
      <c r="D17" t="s">
        <v>459</v>
      </c>
      <c r="E17" s="42">
        <v>91000</v>
      </c>
      <c r="F17" s="42">
        <v>2611.6999999999998</v>
      </c>
      <c r="G17" s="63">
        <v>9988.34</v>
      </c>
      <c r="H17" s="42">
        <v>2766.4</v>
      </c>
      <c r="I17" s="63">
        <v>1714.5</v>
      </c>
      <c r="J17" s="42">
        <v>17080.939999999999</v>
      </c>
      <c r="K17" s="42">
        <f t="shared" si="0"/>
        <v>73919.06</v>
      </c>
    </row>
    <row r="18" spans="1:11" x14ac:dyDescent="0.25">
      <c r="A18" t="s">
        <v>35</v>
      </c>
      <c r="B18" t="s">
        <v>274</v>
      </c>
      <c r="C18" s="14" t="s">
        <v>316</v>
      </c>
      <c r="D18" t="s">
        <v>459</v>
      </c>
      <c r="E18" s="42">
        <v>105000</v>
      </c>
      <c r="F18" s="42">
        <v>3013.5</v>
      </c>
      <c r="G18" s="63">
        <v>13281.49</v>
      </c>
      <c r="H18" s="42">
        <v>3192</v>
      </c>
      <c r="I18" s="42">
        <v>275</v>
      </c>
      <c r="J18" s="42">
        <v>19761.990000000002</v>
      </c>
      <c r="K18" s="42">
        <f t="shared" si="0"/>
        <v>85238.01</v>
      </c>
    </row>
    <row r="19" spans="1:11" x14ac:dyDescent="0.25">
      <c r="A19" t="s">
        <v>260</v>
      </c>
      <c r="B19" t="s">
        <v>404</v>
      </c>
      <c r="C19" s="14" t="s">
        <v>315</v>
      </c>
      <c r="D19" t="s">
        <v>207</v>
      </c>
      <c r="E19" s="42">
        <v>133000</v>
      </c>
      <c r="F19" s="42">
        <v>3817.1</v>
      </c>
      <c r="G19" s="63">
        <v>19867.79</v>
      </c>
      <c r="H19" s="42">
        <v>4043.2</v>
      </c>
      <c r="I19" s="42">
        <v>175</v>
      </c>
      <c r="J19" s="42">
        <v>27903.09</v>
      </c>
      <c r="K19" s="42">
        <f t="shared" si="0"/>
        <v>105096.91</v>
      </c>
    </row>
    <row r="20" spans="1:11" x14ac:dyDescent="0.25">
      <c r="A20" t="s">
        <v>467</v>
      </c>
      <c r="B20" t="s">
        <v>274</v>
      </c>
      <c r="C20"/>
      <c r="D20" t="s">
        <v>459</v>
      </c>
      <c r="E20" s="42">
        <v>100000</v>
      </c>
      <c r="F20" s="63">
        <v>2870</v>
      </c>
      <c r="G20" s="63">
        <v>12105.37</v>
      </c>
      <c r="H20" s="63">
        <v>3040</v>
      </c>
      <c r="I20" s="42">
        <v>25</v>
      </c>
      <c r="J20" s="42">
        <v>18040.37</v>
      </c>
      <c r="K20" s="63">
        <v>81959.63</v>
      </c>
    </row>
    <row r="21" spans="1:11" x14ac:dyDescent="0.25">
      <c r="A21" s="2" t="s">
        <v>12</v>
      </c>
      <c r="B21" s="2">
        <v>11</v>
      </c>
      <c r="C21" s="15"/>
      <c r="D21" s="2"/>
      <c r="E21" s="50">
        <f t="shared" ref="E21:K21" si="1">SUM(E10:E20)</f>
        <v>1294000</v>
      </c>
      <c r="F21" s="50">
        <f t="shared" si="1"/>
        <v>37137.800000000003</v>
      </c>
      <c r="G21" s="50">
        <f t="shared" si="1"/>
        <v>153385.75</v>
      </c>
      <c r="H21" s="50">
        <f t="shared" si="1"/>
        <v>36913.199999999997</v>
      </c>
      <c r="I21" s="50">
        <f t="shared" si="1"/>
        <v>25479.49</v>
      </c>
      <c r="J21" s="50">
        <f t="shared" si="1"/>
        <v>252916.24</v>
      </c>
      <c r="K21" s="50">
        <f t="shared" si="1"/>
        <v>1041083.76</v>
      </c>
    </row>
    <row r="22" spans="1:11" x14ac:dyDescent="0.25">
      <c r="A22" s="1"/>
      <c r="B22" s="1"/>
      <c r="C22" s="17"/>
      <c r="D22" s="1"/>
      <c r="E22" s="51"/>
      <c r="F22" s="51"/>
      <c r="G22" s="51"/>
      <c r="H22" s="51"/>
      <c r="I22" s="51"/>
      <c r="J22" s="51"/>
      <c r="K22" s="51"/>
    </row>
    <row r="23" spans="1:11" s="12" customFormat="1" x14ac:dyDescent="0.25">
      <c r="A23" s="1" t="s">
        <v>345</v>
      </c>
      <c r="B23" s="1"/>
      <c r="C23" s="17"/>
      <c r="D23" s="1"/>
      <c r="E23" s="51"/>
      <c r="F23" s="51"/>
      <c r="G23" s="51"/>
      <c r="H23" s="51"/>
      <c r="I23" s="51"/>
      <c r="J23" s="51"/>
      <c r="K23" s="51"/>
    </row>
    <row r="24" spans="1:11" x14ac:dyDescent="0.25">
      <c r="A24" t="s">
        <v>26</v>
      </c>
      <c r="B24" t="s">
        <v>448</v>
      </c>
      <c r="C24" s="14" t="s">
        <v>315</v>
      </c>
      <c r="D24" t="s">
        <v>206</v>
      </c>
      <c r="E24" s="42">
        <v>56000</v>
      </c>
      <c r="F24" s="42">
        <v>1607.2</v>
      </c>
      <c r="G24" s="63">
        <v>2733.96</v>
      </c>
      <c r="H24" s="42">
        <v>1702.4</v>
      </c>
      <c r="I24" s="42">
        <v>275</v>
      </c>
      <c r="J24" s="42">
        <v>6318.56</v>
      </c>
      <c r="K24" s="42">
        <f>E24-J24</f>
        <v>49681.440000000002</v>
      </c>
    </row>
    <row r="25" spans="1:11" s="12" customFormat="1" x14ac:dyDescent="0.25">
      <c r="A25" s="26" t="s">
        <v>12</v>
      </c>
      <c r="B25" s="26">
        <v>1</v>
      </c>
      <c r="C25" s="30"/>
      <c r="D25" s="26"/>
      <c r="E25" s="49">
        <f>E24</f>
        <v>56000</v>
      </c>
      <c r="F25" s="49">
        <f>SUM(F24)</f>
        <v>1607.2</v>
      </c>
      <c r="G25" s="49">
        <f>G24</f>
        <v>2733.96</v>
      </c>
      <c r="H25" s="49">
        <f>H24</f>
        <v>1702.4</v>
      </c>
      <c r="I25" s="49">
        <f>I24</f>
        <v>275</v>
      </c>
      <c r="J25" s="49">
        <f>J24</f>
        <v>6318.56</v>
      </c>
      <c r="K25" s="49">
        <f>K24</f>
        <v>49681.440000000002</v>
      </c>
    </row>
    <row r="27" spans="1:11" x14ac:dyDescent="0.25">
      <c r="A27" s="66" t="s">
        <v>27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5">
      <c r="A28" t="s">
        <v>278</v>
      </c>
      <c r="B28" t="s">
        <v>277</v>
      </c>
      <c r="C28" s="14" t="s">
        <v>315</v>
      </c>
      <c r="D28" t="s">
        <v>207</v>
      </c>
      <c r="E28" s="42">
        <v>44000</v>
      </c>
      <c r="F28" s="42">
        <f>E28*0.0287</f>
        <v>1262.8</v>
      </c>
      <c r="G28" s="42">
        <v>1007.19</v>
      </c>
      <c r="H28" s="42">
        <f>E28*0.0304</f>
        <v>1337.6</v>
      </c>
      <c r="I28" s="42">
        <v>1730</v>
      </c>
      <c r="J28" s="42">
        <f>F28+G28+H28+I28</f>
        <v>5337.59</v>
      </c>
      <c r="K28" s="42">
        <f>E28-J28</f>
        <v>38662.410000000003</v>
      </c>
    </row>
    <row r="29" spans="1:11" x14ac:dyDescent="0.25">
      <c r="A29" t="s">
        <v>468</v>
      </c>
      <c r="B29" t="s">
        <v>469</v>
      </c>
      <c r="C29" s="14" t="s">
        <v>315</v>
      </c>
      <c r="D29" t="s">
        <v>206</v>
      </c>
      <c r="E29" s="42">
        <v>56000</v>
      </c>
      <c r="F29" s="63">
        <v>1607.2</v>
      </c>
      <c r="G29" s="63">
        <v>2733.96</v>
      </c>
      <c r="H29" s="63">
        <v>1702.4</v>
      </c>
      <c r="I29" s="42">
        <v>25</v>
      </c>
      <c r="J29" s="63">
        <v>6068.56</v>
      </c>
      <c r="K29" s="42">
        <f>E29-J29</f>
        <v>49931.44</v>
      </c>
    </row>
    <row r="30" spans="1:11" x14ac:dyDescent="0.25">
      <c r="A30" s="2" t="s">
        <v>12</v>
      </c>
      <c r="B30" s="2">
        <v>2</v>
      </c>
      <c r="C30" s="15"/>
      <c r="D30" s="2"/>
      <c r="E30" s="50">
        <f t="shared" ref="E30:J30" si="2">SUM(E28:E29)</f>
        <v>100000</v>
      </c>
      <c r="F30" s="50">
        <f t="shared" si="2"/>
        <v>2870</v>
      </c>
      <c r="G30" s="50">
        <f t="shared" si="2"/>
        <v>3741.15</v>
      </c>
      <c r="H30" s="50">
        <f t="shared" si="2"/>
        <v>3040</v>
      </c>
      <c r="I30" s="50">
        <f t="shared" si="2"/>
        <v>1755</v>
      </c>
      <c r="J30" s="50">
        <f t="shared" si="2"/>
        <v>11406.15</v>
      </c>
      <c r="K30" s="50">
        <f>SUM(K28:K29)</f>
        <v>88593.85</v>
      </c>
    </row>
    <row r="31" spans="1:11" x14ac:dyDescent="0.25">
      <c r="A31" s="11"/>
      <c r="B31" s="11"/>
      <c r="C31" s="16"/>
      <c r="D31" s="11"/>
      <c r="E31" s="53"/>
      <c r="F31" s="53"/>
      <c r="G31" s="53"/>
      <c r="H31" s="53"/>
      <c r="I31" s="53"/>
      <c r="J31" s="53"/>
      <c r="K31" s="53"/>
    </row>
    <row r="32" spans="1:11" x14ac:dyDescent="0.25">
      <c r="A32" s="66" t="s">
        <v>17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84" x14ac:dyDescent="0.25">
      <c r="A33" t="s">
        <v>19</v>
      </c>
      <c r="B33" t="s">
        <v>18</v>
      </c>
      <c r="C33" s="14" t="s">
        <v>315</v>
      </c>
      <c r="D33" t="s">
        <v>206</v>
      </c>
      <c r="E33" s="42">
        <v>36000</v>
      </c>
      <c r="F33" s="42">
        <f>E33*0.0287</f>
        <v>1033.2</v>
      </c>
      <c r="G33" s="42">
        <v>0</v>
      </c>
      <c r="H33" s="42">
        <f>E33*0.0304</f>
        <v>1094.4000000000001</v>
      </c>
      <c r="I33" s="63">
        <v>3329.9</v>
      </c>
      <c r="J33" s="42">
        <v>5457.5</v>
      </c>
      <c r="K33" s="42">
        <f>E33-J33</f>
        <v>30542.5</v>
      </c>
    </row>
    <row r="34" spans="1:84" s="12" customFormat="1" x14ac:dyDescent="0.25">
      <c r="A34" t="s">
        <v>175</v>
      </c>
      <c r="B34" t="s">
        <v>446</v>
      </c>
      <c r="C34" s="14" t="s">
        <v>315</v>
      </c>
      <c r="D34" t="s">
        <v>206</v>
      </c>
      <c r="E34" s="42">
        <v>41000</v>
      </c>
      <c r="F34" s="42">
        <f>E34*0.0287</f>
        <v>1176.7</v>
      </c>
      <c r="G34" s="42">
        <v>583.79</v>
      </c>
      <c r="H34" s="42">
        <f>E34*0.0304</f>
        <v>1246.4000000000001</v>
      </c>
      <c r="I34" s="42">
        <v>175</v>
      </c>
      <c r="J34" s="42">
        <v>3181.89</v>
      </c>
      <c r="K34" s="42">
        <f>E34-J34</f>
        <v>37818.11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x14ac:dyDescent="0.25">
      <c r="A35" s="2" t="s">
        <v>12</v>
      </c>
      <c r="B35" s="2">
        <v>2</v>
      </c>
      <c r="C35" s="15"/>
      <c r="D35" s="2"/>
      <c r="E35" s="50">
        <f t="shared" ref="E35:K35" si="3">SUM(E33:E34)</f>
        <v>77000</v>
      </c>
      <c r="F35" s="50">
        <f t="shared" si="3"/>
        <v>2209.9</v>
      </c>
      <c r="G35" s="50">
        <f t="shared" si="3"/>
        <v>583.79</v>
      </c>
      <c r="H35" s="50">
        <f t="shared" si="3"/>
        <v>2340.8000000000002</v>
      </c>
      <c r="I35" s="50">
        <f t="shared" si="3"/>
        <v>3504.9</v>
      </c>
      <c r="J35" s="50">
        <f t="shared" si="3"/>
        <v>8639.39</v>
      </c>
      <c r="K35" s="50">
        <f t="shared" si="3"/>
        <v>68360.61</v>
      </c>
    </row>
    <row r="36" spans="1:84" x14ac:dyDescent="0.25">
      <c r="A36" s="11"/>
      <c r="B36" s="11"/>
      <c r="C36" s="16"/>
      <c r="D36" s="11"/>
      <c r="E36" s="53"/>
      <c r="F36" s="53"/>
      <c r="G36" s="53"/>
      <c r="H36" s="53"/>
      <c r="I36" s="53"/>
      <c r="J36" s="53"/>
      <c r="K36" s="53"/>
    </row>
    <row r="37" spans="1:84" x14ac:dyDescent="0.25">
      <c r="A37" s="66" t="s">
        <v>449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84" x14ac:dyDescent="0.25">
      <c r="A38" s="13" t="s">
        <v>22</v>
      </c>
      <c r="B38" t="s">
        <v>405</v>
      </c>
      <c r="C38" s="14" t="s">
        <v>315</v>
      </c>
      <c r="D38" t="s">
        <v>207</v>
      </c>
      <c r="E38" s="42">
        <v>56000</v>
      </c>
      <c r="F38" s="42">
        <f>E38*0.0287</f>
        <v>1607.2</v>
      </c>
      <c r="G38" s="63">
        <v>2733.96</v>
      </c>
      <c r="H38" s="42">
        <f>E38*0.0304</f>
        <v>1702.4</v>
      </c>
      <c r="I38" s="42">
        <v>25</v>
      </c>
      <c r="J38" s="42">
        <v>6068.56</v>
      </c>
      <c r="K38" s="42">
        <f>E38-J38</f>
        <v>49931.44</v>
      </c>
    </row>
    <row r="39" spans="1:84" x14ac:dyDescent="0.25">
      <c r="A39" s="13" t="s">
        <v>418</v>
      </c>
      <c r="B39" t="s">
        <v>16</v>
      </c>
      <c r="C39" s="14" t="s">
        <v>315</v>
      </c>
      <c r="D39" t="s">
        <v>206</v>
      </c>
      <c r="E39" s="42">
        <v>89500</v>
      </c>
      <c r="F39" s="42">
        <v>2568.65</v>
      </c>
      <c r="G39" s="63">
        <v>8846.7800000000007</v>
      </c>
      <c r="H39" s="42">
        <v>2720.8</v>
      </c>
      <c r="I39" s="63">
        <v>3179.9</v>
      </c>
      <c r="J39" s="42">
        <v>17316.13</v>
      </c>
      <c r="K39" s="42">
        <f>E39-J39</f>
        <v>72183.87</v>
      </c>
    </row>
    <row r="40" spans="1:84" x14ac:dyDescent="0.25">
      <c r="A40" s="2" t="s">
        <v>12</v>
      </c>
      <c r="B40" s="2">
        <v>2</v>
      </c>
      <c r="C40" s="15"/>
      <c r="D40" s="2"/>
      <c r="E40" s="50">
        <f t="shared" ref="E40:K40" si="4">+E38+E39</f>
        <v>145500</v>
      </c>
      <c r="F40" s="50">
        <f t="shared" si="4"/>
        <v>4175.8500000000004</v>
      </c>
      <c r="G40" s="50">
        <f t="shared" si="4"/>
        <v>11580.74</v>
      </c>
      <c r="H40" s="50">
        <f t="shared" si="4"/>
        <v>4423.2</v>
      </c>
      <c r="I40" s="50">
        <f t="shared" si="4"/>
        <v>3204.9</v>
      </c>
      <c r="J40" s="50">
        <f t="shared" si="4"/>
        <v>23384.69</v>
      </c>
      <c r="K40" s="50">
        <f t="shared" si="4"/>
        <v>122115.31</v>
      </c>
    </row>
    <row r="42" spans="1:84" x14ac:dyDescent="0.25">
      <c r="A42" s="1" t="s">
        <v>378</v>
      </c>
      <c r="B42" s="1"/>
      <c r="C42" s="17"/>
      <c r="E42" s="51"/>
      <c r="F42" s="51"/>
      <c r="G42" s="51"/>
      <c r="H42" s="51"/>
      <c r="I42" s="51"/>
      <c r="J42" s="51"/>
      <c r="K42" s="51"/>
    </row>
    <row r="43" spans="1:84" x14ac:dyDescent="0.25">
      <c r="A43" s="22" t="s">
        <v>321</v>
      </c>
      <c r="B43" s="6" t="s">
        <v>16</v>
      </c>
      <c r="C43" s="6" t="s">
        <v>323</v>
      </c>
      <c r="D43" s="39" t="s">
        <v>206</v>
      </c>
      <c r="E43" s="23">
        <v>89500</v>
      </c>
      <c r="F43" s="48">
        <v>2568.65</v>
      </c>
      <c r="G43" s="63">
        <v>9635.51</v>
      </c>
      <c r="H43" s="38">
        <v>2720.8</v>
      </c>
      <c r="I43" s="42">
        <v>25</v>
      </c>
      <c r="J43" s="23">
        <v>14949.96</v>
      </c>
      <c r="K43" s="23">
        <f>E43-J43</f>
        <v>74550.039999999994</v>
      </c>
    </row>
    <row r="44" spans="1:84" s="28" customFormat="1" x14ac:dyDescent="0.25">
      <c r="A44" s="26" t="s">
        <v>12</v>
      </c>
      <c r="B44" s="26">
        <v>1</v>
      </c>
      <c r="C44" s="27"/>
      <c r="D44" s="26"/>
      <c r="E44" s="49">
        <f>E43</f>
        <v>89500</v>
      </c>
      <c r="F44" s="49">
        <f>SUM(F43)</f>
        <v>2568.65</v>
      </c>
      <c r="G44" s="49">
        <f>G43</f>
        <v>9635.51</v>
      </c>
      <c r="H44" s="49">
        <f>H43</f>
        <v>2720.8</v>
      </c>
      <c r="I44" s="49">
        <f>I43</f>
        <v>25</v>
      </c>
      <c r="J44" s="49">
        <f>J43</f>
        <v>14949.96</v>
      </c>
      <c r="K44" s="49">
        <f>K43</f>
        <v>74550.039999999994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x14ac:dyDescent="0.25">
      <c r="A45" s="11"/>
      <c r="B45" s="11"/>
      <c r="C45" s="16"/>
      <c r="D45" s="11"/>
      <c r="E45" s="53"/>
      <c r="F45" s="53"/>
      <c r="G45" s="53"/>
      <c r="H45" s="53"/>
      <c r="I45" s="53"/>
      <c r="J45" s="53"/>
      <c r="K45" s="53"/>
    </row>
    <row r="46" spans="1:84" x14ac:dyDescent="0.25">
      <c r="A46" s="66" t="s">
        <v>288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84" s="2" customFormat="1" x14ac:dyDescent="0.25">
      <c r="A47" t="s">
        <v>15</v>
      </c>
      <c r="B47" t="s">
        <v>16</v>
      </c>
      <c r="C47" s="14" t="s">
        <v>315</v>
      </c>
      <c r="D47" t="s">
        <v>207</v>
      </c>
      <c r="E47" s="42">
        <v>133000</v>
      </c>
      <c r="F47" s="42">
        <v>3817.1</v>
      </c>
      <c r="G47" s="42">
        <v>19867.79</v>
      </c>
      <c r="H47" s="42">
        <f>E47*0.0304</f>
        <v>4043.2</v>
      </c>
      <c r="I47" s="42">
        <v>175</v>
      </c>
      <c r="J47" s="42">
        <v>27903.09</v>
      </c>
      <c r="K47" s="42">
        <f>+E47-J47</f>
        <v>105096.91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s="12" customFormat="1" x14ac:dyDescent="0.25">
      <c r="A48" t="s">
        <v>228</v>
      </c>
      <c r="B48" t="s">
        <v>209</v>
      </c>
      <c r="C48" s="14" t="s">
        <v>315</v>
      </c>
      <c r="D48" t="s">
        <v>207</v>
      </c>
      <c r="E48" s="42">
        <v>32000</v>
      </c>
      <c r="F48" s="42">
        <v>918.4</v>
      </c>
      <c r="G48" s="42">
        <v>0</v>
      </c>
      <c r="H48" s="42">
        <v>972.8</v>
      </c>
      <c r="I48" s="42">
        <v>5220.92</v>
      </c>
      <c r="J48" s="42">
        <v>7112.12</v>
      </c>
      <c r="K48" s="42">
        <f>+E48-J48</f>
        <v>24887.88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4" x14ac:dyDescent="0.25">
      <c r="A49" s="2" t="s">
        <v>12</v>
      </c>
      <c r="B49" s="2">
        <v>2</v>
      </c>
      <c r="C49" s="15"/>
      <c r="D49" s="2"/>
      <c r="E49" s="50">
        <f>SUM(E47:E47)+E48</f>
        <v>165000</v>
      </c>
      <c r="F49" s="50">
        <f>SUM(F47:F47)+F48</f>
        <v>4735.5</v>
      </c>
      <c r="G49" s="50">
        <f>SUM(G47:G48)</f>
        <v>19867.79</v>
      </c>
      <c r="H49" s="50">
        <f>SUM(H47:H47)+H48</f>
        <v>5016</v>
      </c>
      <c r="I49" s="50">
        <f>SUM(I47:I47)+I48</f>
        <v>5395.92</v>
      </c>
      <c r="J49" s="50">
        <f>SUM(J47:J47)+J48</f>
        <v>35015.21</v>
      </c>
      <c r="K49" s="50">
        <f>SUM(K47:K47)+K48</f>
        <v>129984.79</v>
      </c>
    </row>
    <row r="50" spans="1:84" x14ac:dyDescent="0.25">
      <c r="A50" s="11"/>
      <c r="B50" s="11"/>
      <c r="C50" s="16"/>
      <c r="D50" s="11"/>
      <c r="E50" s="53"/>
      <c r="F50" s="53"/>
      <c r="G50" s="53"/>
      <c r="H50" s="53"/>
      <c r="I50" s="53"/>
      <c r="J50" s="53"/>
      <c r="K50" s="53"/>
    </row>
    <row r="51" spans="1:84" x14ac:dyDescent="0.25">
      <c r="A51" s="66" t="s">
        <v>13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84" x14ac:dyDescent="0.25">
      <c r="A52" t="s">
        <v>23</v>
      </c>
      <c r="B52" t="s">
        <v>16</v>
      </c>
      <c r="C52" s="14" t="s">
        <v>315</v>
      </c>
      <c r="D52" t="s">
        <v>207</v>
      </c>
      <c r="E52" s="42">
        <v>90000</v>
      </c>
      <c r="F52" s="42">
        <f>E52*0.0287</f>
        <v>2583</v>
      </c>
      <c r="G52" s="63">
        <v>9358.76</v>
      </c>
      <c r="H52" s="42">
        <f>E52*0.0304</f>
        <v>2736</v>
      </c>
      <c r="I52" s="63">
        <v>3072.45</v>
      </c>
      <c r="J52" s="42">
        <v>17750.21</v>
      </c>
      <c r="K52" s="42">
        <f>E52-J52</f>
        <v>72249.789999999994</v>
      </c>
    </row>
    <row r="53" spans="1:84" s="12" customFormat="1" x14ac:dyDescent="0.25">
      <c r="A53" t="s">
        <v>261</v>
      </c>
      <c r="B53" t="s">
        <v>96</v>
      </c>
      <c r="C53" s="14" t="s">
        <v>315</v>
      </c>
      <c r="D53" t="s">
        <v>207</v>
      </c>
      <c r="E53" s="42">
        <v>60000</v>
      </c>
      <c r="F53" s="42">
        <f>E53*0.0287</f>
        <v>1722</v>
      </c>
      <c r="G53" s="63">
        <v>2855.7</v>
      </c>
      <c r="H53" s="42">
        <f>E53*0.0304</f>
        <v>1824</v>
      </c>
      <c r="I53" s="63">
        <v>6785.5</v>
      </c>
      <c r="J53" s="42">
        <v>13187.2</v>
      </c>
      <c r="K53" s="42">
        <f>E53-J53</f>
        <v>46812.800000000003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x14ac:dyDescent="0.25">
      <c r="A54" s="2" t="s">
        <v>12</v>
      </c>
      <c r="B54" s="2">
        <v>2</v>
      </c>
      <c r="C54" s="15"/>
      <c r="D54" s="2"/>
      <c r="E54" s="50">
        <f t="shared" ref="E54:K54" si="5">SUM(E52:E53)</f>
        <v>150000</v>
      </c>
      <c r="F54" s="50">
        <f t="shared" si="5"/>
        <v>4305</v>
      </c>
      <c r="G54" s="50">
        <f>SUM(G52:G53)</f>
        <v>12214.46</v>
      </c>
      <c r="H54" s="50">
        <f t="shared" si="5"/>
        <v>4560</v>
      </c>
      <c r="I54" s="50">
        <f t="shared" si="5"/>
        <v>9857.9500000000007</v>
      </c>
      <c r="J54" s="50">
        <f t="shared" si="5"/>
        <v>30937.41</v>
      </c>
      <c r="K54" s="50">
        <f t="shared" si="5"/>
        <v>119062.59</v>
      </c>
    </row>
    <row r="55" spans="1:84" x14ac:dyDescent="0.25">
      <c r="A55" s="1"/>
      <c r="B55" s="1"/>
      <c r="C55" s="17"/>
      <c r="D55" s="1"/>
      <c r="E55" s="51"/>
      <c r="F55" s="51"/>
      <c r="G55" s="51"/>
      <c r="H55" s="51"/>
      <c r="I55" s="51"/>
      <c r="J55" s="51"/>
      <c r="K55" s="51"/>
    </row>
    <row r="56" spans="1:84" x14ac:dyDescent="0.25">
      <c r="A56" s="5" t="s">
        <v>160</v>
      </c>
      <c r="B56" s="5"/>
      <c r="D56" s="5"/>
      <c r="E56" s="54"/>
      <c r="F56" s="54"/>
      <c r="G56" s="54"/>
      <c r="H56" s="54"/>
      <c r="I56" s="54"/>
      <c r="J56" s="54"/>
      <c r="K56" s="54"/>
    </row>
    <row r="57" spans="1:84" x14ac:dyDescent="0.25">
      <c r="A57" t="s">
        <v>324</v>
      </c>
      <c r="B57" t="s">
        <v>325</v>
      </c>
      <c r="C57" s="14" t="s">
        <v>315</v>
      </c>
      <c r="D57" t="s">
        <v>206</v>
      </c>
      <c r="E57" s="42">
        <v>44000</v>
      </c>
      <c r="F57" s="42">
        <v>1262.8</v>
      </c>
      <c r="G57">
        <v>533.96</v>
      </c>
      <c r="H57" s="42">
        <v>1337.6</v>
      </c>
      <c r="I57" s="63">
        <v>3449.9</v>
      </c>
      <c r="J57" s="42">
        <v>6584.26</v>
      </c>
      <c r="K57" s="42">
        <f>E57-J57</f>
        <v>37415.74</v>
      </c>
    </row>
    <row r="58" spans="1:84" s="1" customFormat="1" x14ac:dyDescent="0.25">
      <c r="A58" t="s">
        <v>8</v>
      </c>
      <c r="B58" t="s">
        <v>9</v>
      </c>
      <c r="C58" s="14" t="s">
        <v>315</v>
      </c>
      <c r="D58" t="s">
        <v>206</v>
      </c>
      <c r="E58" s="42">
        <v>32000</v>
      </c>
      <c r="F58" s="42">
        <v>918.4</v>
      </c>
      <c r="G58" s="42">
        <v>0</v>
      </c>
      <c r="H58" s="42">
        <v>972.8</v>
      </c>
      <c r="I58" s="63">
        <v>1752.45</v>
      </c>
      <c r="J58" s="42">
        <v>3643.65</v>
      </c>
      <c r="K58" s="42">
        <f t="shared" ref="K58:K64" si="6">E58-J58</f>
        <v>28356.35</v>
      </c>
    </row>
    <row r="59" spans="1:84" x14ac:dyDescent="0.25">
      <c r="A59" t="s">
        <v>163</v>
      </c>
      <c r="B59" t="s">
        <v>187</v>
      </c>
      <c r="C59" s="14" t="s">
        <v>316</v>
      </c>
      <c r="D59" t="s">
        <v>206</v>
      </c>
      <c r="E59" s="42">
        <v>40000</v>
      </c>
      <c r="F59" s="42">
        <f t="shared" ref="F59:F64" si="7">E59*0.0287</f>
        <v>1148</v>
      </c>
      <c r="G59">
        <v>442.65</v>
      </c>
      <c r="H59" s="42">
        <f>E59*0.0304</f>
        <v>1216</v>
      </c>
      <c r="I59" s="63">
        <v>6243.2</v>
      </c>
      <c r="J59" s="42">
        <v>9049.85</v>
      </c>
      <c r="K59" s="42">
        <f t="shared" si="6"/>
        <v>30950.15</v>
      </c>
    </row>
    <row r="60" spans="1:84" x14ac:dyDescent="0.25">
      <c r="A60" t="s">
        <v>164</v>
      </c>
      <c r="B60" t="s">
        <v>165</v>
      </c>
      <c r="C60" s="14" t="s">
        <v>315</v>
      </c>
      <c r="D60" t="s">
        <v>206</v>
      </c>
      <c r="E60" s="42">
        <v>58000</v>
      </c>
      <c r="F60" s="42">
        <f t="shared" si="7"/>
        <v>1664.6</v>
      </c>
      <c r="G60" s="63">
        <v>2509.85</v>
      </c>
      <c r="H60" s="42">
        <f>E60*0.0304</f>
        <v>1763.2</v>
      </c>
      <c r="I60" s="63">
        <v>3869.9</v>
      </c>
      <c r="J60" s="42">
        <v>9807.5499999999993</v>
      </c>
      <c r="K60" s="42">
        <f t="shared" si="6"/>
        <v>48192.45</v>
      </c>
    </row>
    <row r="61" spans="1:84" x14ac:dyDescent="0.25">
      <c r="A61" t="s">
        <v>257</v>
      </c>
      <c r="B61" t="s">
        <v>58</v>
      </c>
      <c r="C61" s="14" t="s">
        <v>316</v>
      </c>
      <c r="D61" s="7" t="s">
        <v>207</v>
      </c>
      <c r="E61" s="42">
        <v>36000</v>
      </c>
      <c r="F61" s="42">
        <f t="shared" si="7"/>
        <v>1033.2</v>
      </c>
      <c r="G61" s="42">
        <v>0</v>
      </c>
      <c r="H61" s="42">
        <f>E61*0.0304</f>
        <v>1094.4000000000001</v>
      </c>
      <c r="I61" s="42">
        <v>175</v>
      </c>
      <c r="J61" s="42">
        <v>2302.6</v>
      </c>
      <c r="K61" s="42">
        <f>E61-J61</f>
        <v>33697.4</v>
      </c>
    </row>
    <row r="62" spans="1:84" x14ac:dyDescent="0.25">
      <c r="A62" t="s">
        <v>208</v>
      </c>
      <c r="B62" t="s">
        <v>166</v>
      </c>
      <c r="C62" s="14" t="s">
        <v>316</v>
      </c>
      <c r="D62" t="s">
        <v>207</v>
      </c>
      <c r="E62" s="42">
        <v>28350</v>
      </c>
      <c r="F62" s="42">
        <f t="shared" si="7"/>
        <v>813.65</v>
      </c>
      <c r="G62" s="42">
        <v>0</v>
      </c>
      <c r="H62" s="42">
        <v>861.84</v>
      </c>
      <c r="I62" s="63">
        <v>3323.5</v>
      </c>
      <c r="J62" s="42">
        <v>4998.99</v>
      </c>
      <c r="K62" s="42">
        <f t="shared" si="6"/>
        <v>23351.01</v>
      </c>
    </row>
    <row r="63" spans="1:84" x14ac:dyDescent="0.25">
      <c r="A63" t="s">
        <v>217</v>
      </c>
      <c r="B63" t="s">
        <v>216</v>
      </c>
      <c r="C63" s="14" t="s">
        <v>315</v>
      </c>
      <c r="D63" t="s">
        <v>207</v>
      </c>
      <c r="E63" s="42">
        <v>61000</v>
      </c>
      <c r="F63" s="42">
        <f t="shared" si="7"/>
        <v>1750.7</v>
      </c>
      <c r="G63" s="63">
        <v>3674.86</v>
      </c>
      <c r="H63" s="42">
        <f>E63*0.0304</f>
        <v>1854.4</v>
      </c>
      <c r="I63" s="42">
        <v>175</v>
      </c>
      <c r="J63" s="42">
        <v>7454.96</v>
      </c>
      <c r="K63" s="42">
        <f t="shared" si="6"/>
        <v>53545.04</v>
      </c>
    </row>
    <row r="64" spans="1:84" x14ac:dyDescent="0.25">
      <c r="A64" t="s">
        <v>322</v>
      </c>
      <c r="B64" t="s">
        <v>108</v>
      </c>
      <c r="C64" s="14" t="s">
        <v>315</v>
      </c>
      <c r="D64" t="s">
        <v>207</v>
      </c>
      <c r="E64" s="42">
        <v>49000</v>
      </c>
      <c r="F64" s="42">
        <f t="shared" si="7"/>
        <v>1406.3</v>
      </c>
      <c r="G64" s="63">
        <v>1712.87</v>
      </c>
      <c r="H64" s="42">
        <f>E64*0.0304</f>
        <v>1489.6</v>
      </c>
      <c r="I64" s="42">
        <v>175</v>
      </c>
      <c r="J64" s="42">
        <v>4783.7700000000004</v>
      </c>
      <c r="K64" s="42">
        <f t="shared" si="6"/>
        <v>44216.23</v>
      </c>
    </row>
    <row r="65" spans="1:11" x14ac:dyDescent="0.25">
      <c r="A65" s="2" t="s">
        <v>12</v>
      </c>
      <c r="B65" s="2">
        <v>8</v>
      </c>
      <c r="C65" s="15"/>
      <c r="D65" s="2"/>
      <c r="E65" s="50">
        <f>SUM(E57:E64)</f>
        <v>348350</v>
      </c>
      <c r="F65" s="50">
        <f t="shared" ref="F65:K65" si="8">SUM(F57:F64)</f>
        <v>9997.65</v>
      </c>
      <c r="G65" s="50">
        <f>SUM(G57:G64)</f>
        <v>8874.19</v>
      </c>
      <c r="H65" s="50">
        <f t="shared" si="8"/>
        <v>10589.84</v>
      </c>
      <c r="I65" s="50">
        <f t="shared" si="8"/>
        <v>19163.95</v>
      </c>
      <c r="J65" s="50">
        <f t="shared" si="8"/>
        <v>48625.63</v>
      </c>
      <c r="K65" s="50">
        <f t="shared" si="8"/>
        <v>299724.37</v>
      </c>
    </row>
    <row r="66" spans="1:11" s="12" customFormat="1" x14ac:dyDescent="0.25">
      <c r="A66" s="11"/>
      <c r="B66" s="11"/>
      <c r="C66" s="16"/>
      <c r="D66" s="11"/>
      <c r="E66" s="53"/>
      <c r="F66" s="53"/>
      <c r="G66" s="53"/>
      <c r="H66" s="53"/>
      <c r="I66" s="53"/>
      <c r="J66" s="53"/>
      <c r="K66" s="53"/>
    </row>
    <row r="67" spans="1:11" s="12" customFormat="1" x14ac:dyDescent="0.25">
      <c r="A67" s="11" t="s">
        <v>470</v>
      </c>
      <c r="B67" s="11"/>
      <c r="C67" s="16"/>
      <c r="D67" s="11"/>
      <c r="E67" s="53"/>
      <c r="F67" s="53"/>
      <c r="G67" s="53"/>
      <c r="H67" s="53"/>
      <c r="I67" s="53"/>
      <c r="J67" s="53"/>
      <c r="K67" s="53"/>
    </row>
    <row r="68" spans="1:11" s="12" customFormat="1" x14ac:dyDescent="0.25">
      <c r="A68" s="12" t="s">
        <v>471</v>
      </c>
      <c r="B68" s="12" t="s">
        <v>347</v>
      </c>
      <c r="C68" s="41" t="s">
        <v>316</v>
      </c>
      <c r="D68" s="12" t="s">
        <v>207</v>
      </c>
      <c r="E68" s="56">
        <v>47000</v>
      </c>
      <c r="F68" s="63">
        <v>1348.9</v>
      </c>
      <c r="G68" s="63">
        <v>1430.6</v>
      </c>
      <c r="H68" s="63">
        <v>1428.8</v>
      </c>
      <c r="I68" s="56">
        <v>25</v>
      </c>
      <c r="J68" s="42">
        <v>4233.3</v>
      </c>
      <c r="K68" s="63">
        <f>E68-J68</f>
        <v>42766.7</v>
      </c>
    </row>
    <row r="69" spans="1:11" s="11" customFormat="1" x14ac:dyDescent="0.25">
      <c r="A69" s="2" t="s">
        <v>442</v>
      </c>
      <c r="B69" s="2">
        <v>1</v>
      </c>
      <c r="C69" s="15"/>
      <c r="D69" s="2"/>
      <c r="E69" s="50">
        <f t="shared" ref="E69:K69" si="9">SUM(E68)</f>
        <v>47000</v>
      </c>
      <c r="F69" s="50">
        <f t="shared" si="9"/>
        <v>1348.9</v>
      </c>
      <c r="G69" s="50">
        <f t="shared" si="9"/>
        <v>1430.6</v>
      </c>
      <c r="H69" s="50">
        <f t="shared" si="9"/>
        <v>1428.8</v>
      </c>
      <c r="I69" s="50">
        <f t="shared" si="9"/>
        <v>25</v>
      </c>
      <c r="J69" s="50">
        <f t="shared" si="9"/>
        <v>4233.3</v>
      </c>
      <c r="K69" s="50">
        <f t="shared" si="9"/>
        <v>42766.7</v>
      </c>
    </row>
    <row r="71" spans="1:11" ht="17.25" customHeight="1" x14ac:dyDescent="0.25">
      <c r="A71" s="5" t="s">
        <v>290</v>
      </c>
      <c r="B71" s="5"/>
      <c r="C71" s="17"/>
      <c r="D71" s="5"/>
      <c r="E71" s="54"/>
      <c r="F71" s="54"/>
      <c r="G71" s="54"/>
      <c r="H71" s="54"/>
      <c r="I71" s="54"/>
      <c r="J71" s="54"/>
      <c r="K71" s="54"/>
    </row>
    <row r="72" spans="1:11" x14ac:dyDescent="0.25">
      <c r="A72" t="s">
        <v>167</v>
      </c>
      <c r="B72" t="s">
        <v>347</v>
      </c>
      <c r="C72" s="14" t="s">
        <v>315</v>
      </c>
      <c r="D72" t="s">
        <v>207</v>
      </c>
      <c r="E72" s="42">
        <v>44000</v>
      </c>
      <c r="F72" s="42">
        <f>E72*0.0287</f>
        <v>1262.8</v>
      </c>
      <c r="G72" s="42">
        <v>1007.19</v>
      </c>
      <c r="H72" s="42">
        <f>E72*0.0304</f>
        <v>1337.6</v>
      </c>
      <c r="I72" s="42">
        <v>1395</v>
      </c>
      <c r="J72" s="63">
        <v>5002.59</v>
      </c>
      <c r="K72" s="63">
        <f>E72-J72</f>
        <v>38997.410000000003</v>
      </c>
    </row>
    <row r="73" spans="1:11" x14ac:dyDescent="0.25">
      <c r="A73" t="s">
        <v>169</v>
      </c>
      <c r="B73" t="s">
        <v>347</v>
      </c>
      <c r="C73" s="14" t="s">
        <v>316</v>
      </c>
      <c r="D73" t="s">
        <v>206</v>
      </c>
      <c r="E73" s="42">
        <v>45000</v>
      </c>
      <c r="F73" s="42">
        <f>E73*0.0287</f>
        <v>1291.5</v>
      </c>
      <c r="G73" s="42">
        <v>1148.33</v>
      </c>
      <c r="H73" s="42">
        <f>E73*0.0304</f>
        <v>1368</v>
      </c>
      <c r="I73" s="42">
        <v>175</v>
      </c>
      <c r="J73" s="63">
        <v>3982.83</v>
      </c>
      <c r="K73" s="63">
        <f t="shared" ref="K73:K76" si="10">E73-J73</f>
        <v>41017.17</v>
      </c>
    </row>
    <row r="74" spans="1:11" x14ac:dyDescent="0.25">
      <c r="A74" t="s">
        <v>170</v>
      </c>
      <c r="B74" t="s">
        <v>16</v>
      </c>
      <c r="C74" s="14" t="s">
        <v>315</v>
      </c>
      <c r="D74" t="s">
        <v>206</v>
      </c>
      <c r="E74" s="42">
        <v>89500</v>
      </c>
      <c r="F74" s="42">
        <f>E74*0.0287</f>
        <v>2568.65</v>
      </c>
      <c r="G74" s="42">
        <v>9635.51</v>
      </c>
      <c r="H74" s="42">
        <f>E74*0.0304</f>
        <v>2720.8</v>
      </c>
      <c r="I74" s="42">
        <v>1617.5</v>
      </c>
      <c r="J74" s="63">
        <v>16542.46</v>
      </c>
      <c r="K74" s="63">
        <f>E74-J74</f>
        <v>72957.539999999994</v>
      </c>
    </row>
    <row r="75" spans="1:11" x14ac:dyDescent="0.25">
      <c r="A75" s="6" t="s">
        <v>346</v>
      </c>
      <c r="B75" s="6" t="s">
        <v>347</v>
      </c>
      <c r="C75" s="14" t="s">
        <v>316</v>
      </c>
      <c r="D75" s="9" t="s">
        <v>207</v>
      </c>
      <c r="E75" s="42">
        <v>44000</v>
      </c>
      <c r="F75" s="42">
        <f>E75*0.0287</f>
        <v>1262.8</v>
      </c>
      <c r="G75" s="42">
        <v>1007.19</v>
      </c>
      <c r="H75" s="42">
        <f>E75*0.0304</f>
        <v>1337.6</v>
      </c>
      <c r="I75" s="42">
        <v>175</v>
      </c>
      <c r="J75" s="63">
        <v>3782.59</v>
      </c>
      <c r="K75" s="63">
        <f t="shared" si="10"/>
        <v>40217.410000000003</v>
      </c>
    </row>
    <row r="76" spans="1:11" x14ac:dyDescent="0.25">
      <c r="A76" s="6" t="s">
        <v>348</v>
      </c>
      <c r="B76" s="6" t="s">
        <v>347</v>
      </c>
      <c r="C76" s="14" t="s">
        <v>316</v>
      </c>
      <c r="D76" s="9" t="s">
        <v>207</v>
      </c>
      <c r="E76" s="42">
        <v>44000</v>
      </c>
      <c r="F76" s="42">
        <v>1262.8</v>
      </c>
      <c r="G76" s="42">
        <v>1007.19</v>
      </c>
      <c r="H76" s="42">
        <f>E76*0.0304</f>
        <v>1337.6</v>
      </c>
      <c r="I76" s="42">
        <v>175</v>
      </c>
      <c r="J76" s="63">
        <v>3782.59</v>
      </c>
      <c r="K76" s="63">
        <f t="shared" si="10"/>
        <v>40217.410000000003</v>
      </c>
    </row>
    <row r="77" spans="1:11" x14ac:dyDescent="0.25">
      <c r="A77" s="2" t="s">
        <v>12</v>
      </c>
      <c r="B77" s="2">
        <v>5</v>
      </c>
      <c r="C77" s="15"/>
      <c r="D77" s="2"/>
      <c r="E77" s="50">
        <f>SUM(E72:E74)+E75+E76</f>
        <v>266500</v>
      </c>
      <c r="F77" s="50">
        <f t="shared" ref="F77:K77" si="11">SUM(F72:F76)</f>
        <v>7648.55</v>
      </c>
      <c r="G77" s="50">
        <f>SUM(G72:G76)</f>
        <v>13805.41</v>
      </c>
      <c r="H77" s="50">
        <f t="shared" si="11"/>
        <v>8101.6</v>
      </c>
      <c r="I77" s="50">
        <f t="shared" si="11"/>
        <v>3537.5</v>
      </c>
      <c r="J77" s="50">
        <f t="shared" si="11"/>
        <v>33093.06</v>
      </c>
      <c r="K77" s="50">
        <f t="shared" si="11"/>
        <v>233406.94</v>
      </c>
    </row>
    <row r="79" spans="1:11" x14ac:dyDescent="0.25">
      <c r="A79" s="5" t="s">
        <v>289</v>
      </c>
      <c r="B79" s="5"/>
      <c r="C79" s="17"/>
      <c r="D79" s="5"/>
      <c r="E79" s="54"/>
      <c r="F79" s="54"/>
      <c r="G79" s="54"/>
      <c r="H79" s="54"/>
      <c r="I79" s="54"/>
      <c r="J79" s="54"/>
      <c r="K79" s="54"/>
    </row>
    <row r="80" spans="1:11" x14ac:dyDescent="0.25">
      <c r="A80" s="6" t="s">
        <v>168</v>
      </c>
      <c r="B80" s="6" t="s">
        <v>91</v>
      </c>
      <c r="C80" s="14" t="s">
        <v>315</v>
      </c>
      <c r="D80" s="6" t="s">
        <v>207</v>
      </c>
      <c r="E80" s="40">
        <v>51000</v>
      </c>
      <c r="F80" s="40">
        <v>1463.7</v>
      </c>
      <c r="G80" s="24">
        <v>1995.14</v>
      </c>
      <c r="H80" s="25">
        <v>1550.4</v>
      </c>
      <c r="I80" s="25">
        <v>175</v>
      </c>
      <c r="J80" s="25">
        <v>5184.24</v>
      </c>
      <c r="K80" s="25">
        <f>E80-J80</f>
        <v>45815.76</v>
      </c>
    </row>
    <row r="81" spans="1:11" x14ac:dyDescent="0.25">
      <c r="A81" s="2" t="s">
        <v>12</v>
      </c>
      <c r="B81" s="2">
        <v>1</v>
      </c>
      <c r="C81" s="15"/>
      <c r="D81" s="2"/>
      <c r="E81" s="50">
        <f>E80</f>
        <v>51000</v>
      </c>
      <c r="F81" s="50">
        <f>+F80</f>
        <v>1463.7</v>
      </c>
      <c r="G81" s="50">
        <f>G80</f>
        <v>1995.14</v>
      </c>
      <c r="H81" s="50">
        <f>H80</f>
        <v>1550.4</v>
      </c>
      <c r="I81" s="50">
        <f>I80</f>
        <v>175</v>
      </c>
      <c r="J81" s="50">
        <f>J80</f>
        <v>5184.24</v>
      </c>
      <c r="K81" s="50">
        <f>K80</f>
        <v>45815.76</v>
      </c>
    </row>
    <row r="82" spans="1:11" x14ac:dyDescent="0.25">
      <c r="C82"/>
    </row>
    <row r="83" spans="1:11" x14ac:dyDescent="0.25">
      <c r="A83" s="66" t="s">
        <v>176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5">
      <c r="A84" t="s">
        <v>267</v>
      </c>
      <c r="B84" s="8" t="s">
        <v>20</v>
      </c>
      <c r="C84" s="14" t="s">
        <v>315</v>
      </c>
      <c r="D84" t="s">
        <v>207</v>
      </c>
      <c r="E84" s="42">
        <v>27500</v>
      </c>
      <c r="F84" s="40">
        <f>E84*0.0287</f>
        <v>789.25</v>
      </c>
      <c r="G84" s="42">
        <v>0</v>
      </c>
      <c r="H84" s="42">
        <f>E84*0.0304</f>
        <v>836</v>
      </c>
      <c r="I84" s="63">
        <v>4902.17</v>
      </c>
      <c r="J84" s="42">
        <v>6527.42</v>
      </c>
      <c r="K84" s="63">
        <f>E84-J84</f>
        <v>20972.58</v>
      </c>
    </row>
    <row r="85" spans="1:11" x14ac:dyDescent="0.25">
      <c r="A85" t="s">
        <v>421</v>
      </c>
      <c r="B85" t="s">
        <v>447</v>
      </c>
      <c r="C85" s="14" t="s">
        <v>315</v>
      </c>
      <c r="D85" t="s">
        <v>394</v>
      </c>
      <c r="E85" s="42">
        <v>76000</v>
      </c>
      <c r="F85" s="42">
        <f>E85*0.0287</f>
        <v>2181.1999999999998</v>
      </c>
      <c r="G85" s="42">
        <v>6497.56</v>
      </c>
      <c r="H85" s="42">
        <f>E85*0.0304</f>
        <v>2310.4</v>
      </c>
      <c r="I85">
        <v>25</v>
      </c>
      <c r="J85" s="42">
        <v>11014.16</v>
      </c>
      <c r="K85" s="63">
        <f>E85-J85</f>
        <v>64985.84</v>
      </c>
    </row>
    <row r="86" spans="1:11" x14ac:dyDescent="0.25">
      <c r="A86" s="26" t="s">
        <v>12</v>
      </c>
      <c r="B86" s="26">
        <v>2</v>
      </c>
      <c r="C86" s="27"/>
      <c r="D86" s="26"/>
      <c r="E86" s="49">
        <f t="shared" ref="E86:J86" si="12">SUM(E84:E85)</f>
        <v>103500</v>
      </c>
      <c r="F86" s="49">
        <f t="shared" si="12"/>
        <v>2970.45</v>
      </c>
      <c r="G86" s="49">
        <f t="shared" si="12"/>
        <v>6497.56</v>
      </c>
      <c r="H86" s="49">
        <f t="shared" si="12"/>
        <v>3146.4</v>
      </c>
      <c r="I86" s="49">
        <f>SUM(I84:I85)</f>
        <v>4927.17</v>
      </c>
      <c r="J86" s="49">
        <f t="shared" si="12"/>
        <v>17541.580000000002</v>
      </c>
      <c r="K86" s="49">
        <f>SUM(K84:K85)</f>
        <v>85958.42</v>
      </c>
    </row>
    <row r="87" spans="1:11" x14ac:dyDescent="0.25">
      <c r="A87" s="1"/>
      <c r="B87" s="1"/>
      <c r="C87" s="17"/>
      <c r="D87" s="1"/>
      <c r="E87" s="55"/>
      <c r="F87" s="55"/>
      <c r="G87" s="55"/>
      <c r="H87" s="55"/>
      <c r="I87" s="55"/>
      <c r="J87" s="55"/>
      <c r="K87" s="55"/>
    </row>
    <row r="88" spans="1:11" x14ac:dyDescent="0.25">
      <c r="A88" s="66" t="s">
        <v>388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1" x14ac:dyDescent="0.25">
      <c r="A89" t="s">
        <v>475</v>
      </c>
      <c r="B89" t="s">
        <v>326</v>
      </c>
      <c r="C89" s="14" t="s">
        <v>315</v>
      </c>
      <c r="D89" t="s">
        <v>206</v>
      </c>
      <c r="E89" s="42">
        <v>45000</v>
      </c>
      <c r="F89" s="42">
        <f>E89*0.0287</f>
        <v>1291.5</v>
      </c>
      <c r="G89" s="42">
        <v>0</v>
      </c>
      <c r="H89" s="42">
        <v>1368</v>
      </c>
      <c r="I89" s="63">
        <v>3299.9</v>
      </c>
      <c r="J89" s="42">
        <v>5959.4</v>
      </c>
      <c r="K89" s="42">
        <f>E89-J89</f>
        <v>39040.6</v>
      </c>
    </row>
    <row r="90" spans="1:11" x14ac:dyDescent="0.25">
      <c r="A90" t="s">
        <v>50</v>
      </c>
      <c r="B90" t="s">
        <v>326</v>
      </c>
      <c r="C90" s="14" t="s">
        <v>315</v>
      </c>
      <c r="D90" t="s">
        <v>206</v>
      </c>
      <c r="E90" s="42">
        <v>76000</v>
      </c>
      <c r="F90" s="42">
        <f>E90*0.0287</f>
        <v>2181.1999999999998</v>
      </c>
      <c r="G90" s="42">
        <v>6497.56</v>
      </c>
      <c r="H90" s="42">
        <v>2310.4</v>
      </c>
      <c r="I90" s="42">
        <v>145</v>
      </c>
      <c r="J90" s="42">
        <v>11134.16</v>
      </c>
      <c r="K90" s="42">
        <f>E90-J90</f>
        <v>64865.84</v>
      </c>
    </row>
    <row r="91" spans="1:11" x14ac:dyDescent="0.25">
      <c r="A91" s="26" t="s">
        <v>12</v>
      </c>
      <c r="B91" s="26">
        <v>2</v>
      </c>
      <c r="C91" s="27"/>
      <c r="D91" s="26"/>
      <c r="E91" s="49">
        <f t="shared" ref="E91:J91" si="13">SUM(E89:E90)</f>
        <v>121000</v>
      </c>
      <c r="F91" s="49">
        <f t="shared" si="13"/>
        <v>3472.7</v>
      </c>
      <c r="G91" s="49">
        <f t="shared" si="13"/>
        <v>6497.56</v>
      </c>
      <c r="H91" s="49">
        <f t="shared" si="13"/>
        <v>3678.4</v>
      </c>
      <c r="I91" s="49">
        <f t="shared" si="13"/>
        <v>3444.9</v>
      </c>
      <c r="J91" s="49">
        <f t="shared" si="13"/>
        <v>17093.560000000001</v>
      </c>
      <c r="K91" s="49">
        <f>SUM(K89:K90)</f>
        <v>103906.44</v>
      </c>
    </row>
    <row r="93" spans="1:11" x14ac:dyDescent="0.25">
      <c r="A93" s="66" t="s">
        <v>291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1:11" x14ac:dyDescent="0.25">
      <c r="A94" t="s">
        <v>25</v>
      </c>
      <c r="B94" t="s">
        <v>244</v>
      </c>
      <c r="C94" s="14" t="s">
        <v>315</v>
      </c>
      <c r="D94" t="s">
        <v>206</v>
      </c>
      <c r="E94" s="42">
        <v>89500</v>
      </c>
      <c r="F94" s="42">
        <v>2568.65</v>
      </c>
      <c r="G94" s="42">
        <v>0</v>
      </c>
      <c r="H94" s="42">
        <f>E94*0.0304</f>
        <v>2720.8</v>
      </c>
      <c r="I94" s="63">
        <v>8902.0400000000009</v>
      </c>
      <c r="J94" s="42">
        <v>14191.49</v>
      </c>
      <c r="K94" s="63">
        <f>E94-J94</f>
        <v>75308.509999999995</v>
      </c>
    </row>
    <row r="95" spans="1:11" x14ac:dyDescent="0.25">
      <c r="A95" t="s">
        <v>200</v>
      </c>
      <c r="B95" t="s">
        <v>91</v>
      </c>
      <c r="C95" s="14" t="s">
        <v>315</v>
      </c>
      <c r="D95" t="s">
        <v>207</v>
      </c>
      <c r="E95" s="42">
        <v>66000</v>
      </c>
      <c r="F95" s="42">
        <v>1894.2</v>
      </c>
      <c r="G95" s="42">
        <v>4615.76</v>
      </c>
      <c r="H95" s="42">
        <f>E95*0.0304</f>
        <v>2006.4</v>
      </c>
      <c r="I95" s="63">
        <v>5762.17</v>
      </c>
      <c r="J95" s="42">
        <v>14278.53</v>
      </c>
      <c r="K95" s="63">
        <f>E95-J95</f>
        <v>51721.47</v>
      </c>
    </row>
    <row r="96" spans="1:11" x14ac:dyDescent="0.25">
      <c r="A96" s="6" t="s">
        <v>259</v>
      </c>
      <c r="B96" s="6" t="s">
        <v>280</v>
      </c>
      <c r="C96" s="14" t="s">
        <v>315</v>
      </c>
      <c r="D96" s="9" t="s">
        <v>207</v>
      </c>
      <c r="E96" s="42">
        <v>44000</v>
      </c>
      <c r="F96" s="42">
        <v>1262.8</v>
      </c>
      <c r="G96" s="42">
        <v>1007.19</v>
      </c>
      <c r="H96" s="42">
        <f>E96*0.0304</f>
        <v>1337.6</v>
      </c>
      <c r="I96" s="63">
        <v>1375</v>
      </c>
      <c r="J96" s="42">
        <v>4982.59</v>
      </c>
      <c r="K96" s="63">
        <f>E96-J96</f>
        <v>39017.410000000003</v>
      </c>
    </row>
    <row r="97" spans="1:11" s="12" customFormat="1" x14ac:dyDescent="0.25">
      <c r="A97" s="12" t="s">
        <v>420</v>
      </c>
      <c r="B97" s="12" t="s">
        <v>450</v>
      </c>
      <c r="C97" s="41" t="s">
        <v>315</v>
      </c>
      <c r="D97" s="12" t="s">
        <v>206</v>
      </c>
      <c r="E97" s="56">
        <v>56000</v>
      </c>
      <c r="F97" s="56">
        <v>1607.2</v>
      </c>
      <c r="G97" s="56">
        <v>2733.96</v>
      </c>
      <c r="H97" s="56">
        <v>1702.4</v>
      </c>
      <c r="I97" s="63">
        <v>2295</v>
      </c>
      <c r="J97" s="42">
        <v>8338.56</v>
      </c>
      <c r="K97" s="63">
        <f>E97-J97</f>
        <v>47661.440000000002</v>
      </c>
    </row>
    <row r="98" spans="1:11" x14ac:dyDescent="0.25">
      <c r="A98" s="26" t="s">
        <v>12</v>
      </c>
      <c r="B98" s="26">
        <v>4</v>
      </c>
      <c r="C98" s="27"/>
      <c r="D98" s="26"/>
      <c r="E98" s="49">
        <f>SUM(E94:E97)</f>
        <v>255500</v>
      </c>
      <c r="F98" s="49">
        <f>+F96+F94+F95+F97</f>
        <v>7332.85</v>
      </c>
      <c r="G98" s="49">
        <f>SUM(G93:G97)</f>
        <v>8356.91</v>
      </c>
      <c r="H98" s="49">
        <f>SUM(H93:H97)</f>
        <v>7767.2</v>
      </c>
      <c r="I98" s="49">
        <f>SUM(I93:I97)</f>
        <v>18334.21</v>
      </c>
      <c r="J98" s="49">
        <f>SUM(J94:J97)</f>
        <v>41791.17</v>
      </c>
      <c r="K98" s="49">
        <f>SUM(K94:K97)</f>
        <v>213708.83</v>
      </c>
    </row>
    <row r="100" spans="1:11" x14ac:dyDescent="0.25">
      <c r="A100" s="66" t="s">
        <v>292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x14ac:dyDescent="0.25">
      <c r="A101" t="s">
        <v>24</v>
      </c>
      <c r="B101" s="13" t="s">
        <v>406</v>
      </c>
      <c r="C101" s="14" t="s">
        <v>315</v>
      </c>
      <c r="D101" t="s">
        <v>206</v>
      </c>
      <c r="E101" s="42">
        <v>89500</v>
      </c>
      <c r="F101" s="42">
        <f>E101*0.0287</f>
        <v>2568.65</v>
      </c>
      <c r="G101" s="63">
        <v>9241.14</v>
      </c>
      <c r="H101" s="42">
        <f>E101*0.0304</f>
        <v>2720.8</v>
      </c>
      <c r="I101" s="63">
        <v>15841.15</v>
      </c>
      <c r="J101" s="42">
        <v>30371.74</v>
      </c>
      <c r="K101" s="42">
        <f>E101-J101</f>
        <v>59128.26</v>
      </c>
    </row>
    <row r="102" spans="1:11" x14ac:dyDescent="0.25">
      <c r="A102" s="26" t="s">
        <v>12</v>
      </c>
      <c r="B102" s="26">
        <v>1</v>
      </c>
      <c r="C102" s="27"/>
      <c r="D102" s="26"/>
      <c r="E102" s="49">
        <f>SUM(E101)</f>
        <v>89500</v>
      </c>
      <c r="F102" s="49">
        <f>SUM(F101)</f>
        <v>2568.65</v>
      </c>
      <c r="G102" s="49">
        <f>SUM(G101)</f>
        <v>9241.14</v>
      </c>
      <c r="H102" s="49">
        <f>SUM(H101)</f>
        <v>2720.8</v>
      </c>
      <c r="I102" s="49">
        <f>I101</f>
        <v>15841.15</v>
      </c>
      <c r="J102" s="49">
        <f>SUM(J101)</f>
        <v>30371.74</v>
      </c>
      <c r="K102" s="49">
        <f>SUM(K101)</f>
        <v>59128.26</v>
      </c>
    </row>
    <row r="104" spans="1:11" x14ac:dyDescent="0.25">
      <c r="A104" s="66" t="s">
        <v>293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1" x14ac:dyDescent="0.25">
      <c r="A105" t="s">
        <v>199</v>
      </c>
      <c r="B105" t="s">
        <v>96</v>
      </c>
      <c r="C105" s="14" t="s">
        <v>315</v>
      </c>
      <c r="D105" t="s">
        <v>207</v>
      </c>
      <c r="E105" s="42">
        <v>76000</v>
      </c>
      <c r="F105" s="42">
        <f>E105*0.0287</f>
        <v>2181.1999999999998</v>
      </c>
      <c r="G105" s="42">
        <v>6497.56</v>
      </c>
      <c r="H105" s="42">
        <f>E105*0.0304</f>
        <v>2310.4</v>
      </c>
      <c r="I105" s="63">
        <v>18915.88</v>
      </c>
      <c r="J105" s="42">
        <v>29905.040000000001</v>
      </c>
      <c r="K105" s="63">
        <f>E105-J105</f>
        <v>46094.96</v>
      </c>
    </row>
    <row r="106" spans="1:11" x14ac:dyDescent="0.25">
      <c r="A106" t="s">
        <v>114</v>
      </c>
      <c r="B106" t="s">
        <v>280</v>
      </c>
      <c r="C106" s="14" t="s">
        <v>315</v>
      </c>
      <c r="D106" t="s">
        <v>206</v>
      </c>
      <c r="E106" s="42">
        <v>44000</v>
      </c>
      <c r="F106" s="42">
        <f>E106*0.0287</f>
        <v>1262.8</v>
      </c>
      <c r="G106" s="42">
        <v>1007.19</v>
      </c>
      <c r="H106" s="42">
        <f>E106*0.0304</f>
        <v>1337.6</v>
      </c>
      <c r="I106" s="63">
        <v>3345</v>
      </c>
      <c r="J106" s="42">
        <v>6952.59</v>
      </c>
      <c r="K106" s="63">
        <f>E106-J106</f>
        <v>37047.410000000003</v>
      </c>
    </row>
    <row r="107" spans="1:11" x14ac:dyDescent="0.25">
      <c r="A107" t="s">
        <v>343</v>
      </c>
      <c r="B107" t="s">
        <v>96</v>
      </c>
      <c r="C107" s="14" t="s">
        <v>315</v>
      </c>
      <c r="D107" t="s">
        <v>206</v>
      </c>
      <c r="E107" s="42">
        <v>56000</v>
      </c>
      <c r="F107" s="42">
        <v>1607.2</v>
      </c>
      <c r="G107" s="42">
        <v>0</v>
      </c>
      <c r="H107" s="42">
        <v>1702.4</v>
      </c>
      <c r="I107" s="63">
        <v>13611.68</v>
      </c>
      <c r="J107" s="42">
        <v>16921.28</v>
      </c>
      <c r="K107" s="63">
        <f>E107-J107</f>
        <v>39078.720000000001</v>
      </c>
    </row>
    <row r="108" spans="1:11" x14ac:dyDescent="0.25">
      <c r="A108" s="26" t="s">
        <v>12</v>
      </c>
      <c r="B108" s="26">
        <v>3</v>
      </c>
      <c r="C108" s="27"/>
      <c r="D108" s="26"/>
      <c r="E108" s="49">
        <f>E105+E106+E107</f>
        <v>176000</v>
      </c>
      <c r="F108" s="49">
        <f>SUM(F105:F107)</f>
        <v>5051.2</v>
      </c>
      <c r="G108" s="49">
        <f>SUM(G104:G106)+G107</f>
        <v>7504.75</v>
      </c>
      <c r="H108" s="49">
        <f>SUM(H104:H106)+H107</f>
        <v>5350.4</v>
      </c>
      <c r="I108" s="49">
        <f>SUM(I104:I106)+I107</f>
        <v>35872.559999999998</v>
      </c>
      <c r="J108" s="49">
        <f>SUM(J104:J106)+J107</f>
        <v>53778.91</v>
      </c>
      <c r="K108" s="49">
        <f>SUM(K104:K106)+K107</f>
        <v>122221.09</v>
      </c>
    </row>
    <row r="109" spans="1:11" x14ac:dyDescent="0.25">
      <c r="A109" s="1"/>
      <c r="B109" s="1"/>
      <c r="C109" s="17"/>
      <c r="D109" s="1"/>
      <c r="E109" s="51"/>
      <c r="F109" s="51"/>
      <c r="G109" s="51"/>
      <c r="H109" s="51"/>
      <c r="I109" s="51"/>
      <c r="J109" s="51"/>
      <c r="K109" s="51"/>
    </row>
    <row r="110" spans="1:11" x14ac:dyDescent="0.25">
      <c r="A110" s="66" t="s">
        <v>296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x14ac:dyDescent="0.25">
      <c r="A111" t="s">
        <v>210</v>
      </c>
      <c r="B111" t="s">
        <v>59</v>
      </c>
      <c r="C111" s="14" t="s">
        <v>315</v>
      </c>
      <c r="D111" t="s">
        <v>207</v>
      </c>
      <c r="E111" s="42">
        <v>19800</v>
      </c>
      <c r="F111" s="42">
        <f>E111*0.0287</f>
        <v>568.26</v>
      </c>
      <c r="G111" s="42">
        <v>0</v>
      </c>
      <c r="H111" s="42">
        <f>E111*0.0304</f>
        <v>601.91999999999996</v>
      </c>
      <c r="I111" s="42">
        <v>175</v>
      </c>
      <c r="J111" s="42">
        <f>F111+G111+H111+I111</f>
        <v>1345.18</v>
      </c>
      <c r="K111" s="42">
        <f>E111-J111</f>
        <v>18454.82</v>
      </c>
    </row>
    <row r="112" spans="1:11" x14ac:dyDescent="0.25">
      <c r="A112" s="12" t="s">
        <v>297</v>
      </c>
      <c r="B112" s="12" t="s">
        <v>59</v>
      </c>
      <c r="C112" s="41" t="s">
        <v>315</v>
      </c>
      <c r="D112" s="12" t="s">
        <v>207</v>
      </c>
      <c r="E112" s="56">
        <v>25000</v>
      </c>
      <c r="F112" s="56">
        <f>E112*0.0287</f>
        <v>717.5</v>
      </c>
      <c r="G112" s="56">
        <v>0</v>
      </c>
      <c r="H112" s="56">
        <f>E112*0.0304</f>
        <v>760</v>
      </c>
      <c r="I112" s="42">
        <v>5175</v>
      </c>
      <c r="J112" s="56">
        <v>6652.5</v>
      </c>
      <c r="K112" s="42">
        <f>E112-J112</f>
        <v>18347.5</v>
      </c>
    </row>
    <row r="113" spans="1:11" x14ac:dyDescent="0.25">
      <c r="A113" t="s">
        <v>246</v>
      </c>
      <c r="B113" t="s">
        <v>14</v>
      </c>
      <c r="C113" s="41" t="s">
        <v>316</v>
      </c>
      <c r="D113" s="12" t="s">
        <v>207</v>
      </c>
      <c r="E113" s="42">
        <v>35000</v>
      </c>
      <c r="F113" s="42">
        <v>1004.5</v>
      </c>
      <c r="G113" s="42">
        <v>0</v>
      </c>
      <c r="H113" s="42">
        <v>1064</v>
      </c>
      <c r="I113" s="42">
        <v>175</v>
      </c>
      <c r="J113" s="42">
        <v>2243.5</v>
      </c>
      <c r="K113" s="42">
        <f>E113-J113</f>
        <v>32756.5</v>
      </c>
    </row>
    <row r="114" spans="1:11" x14ac:dyDescent="0.25">
      <c r="A114" s="26" t="s">
        <v>12</v>
      </c>
      <c r="B114" s="26">
        <v>3</v>
      </c>
      <c r="C114" s="27"/>
      <c r="D114" s="26"/>
      <c r="E114" s="49">
        <f t="shared" ref="E114:K114" si="14">SUM(E111:E113)</f>
        <v>79800</v>
      </c>
      <c r="F114" s="49">
        <f t="shared" si="14"/>
        <v>2290.2600000000002</v>
      </c>
      <c r="G114" s="49">
        <f t="shared" si="14"/>
        <v>0</v>
      </c>
      <c r="H114" s="49">
        <f t="shared" si="14"/>
        <v>2425.92</v>
      </c>
      <c r="I114" s="49">
        <f t="shared" si="14"/>
        <v>5525</v>
      </c>
      <c r="J114" s="49">
        <f t="shared" si="14"/>
        <v>10241.18</v>
      </c>
      <c r="K114" s="49">
        <f t="shared" si="14"/>
        <v>69558.820000000007</v>
      </c>
    </row>
    <row r="115" spans="1:11" x14ac:dyDescent="0.25">
      <c r="A115" s="1"/>
      <c r="B115" s="1"/>
      <c r="C115" s="17"/>
      <c r="D115" s="1"/>
      <c r="E115" s="55"/>
      <c r="F115" s="55"/>
      <c r="G115" s="55"/>
      <c r="H115" s="55"/>
      <c r="I115" s="55"/>
      <c r="J115" s="55"/>
      <c r="K115" s="55"/>
    </row>
    <row r="116" spans="1:11" x14ac:dyDescent="0.25">
      <c r="A116" s="66" t="s">
        <v>51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1:11" x14ac:dyDescent="0.25">
      <c r="A117" t="s">
        <v>52</v>
      </c>
      <c r="B117" t="s">
        <v>53</v>
      </c>
      <c r="C117" s="14" t="s">
        <v>315</v>
      </c>
      <c r="D117" t="s">
        <v>207</v>
      </c>
      <c r="E117" s="42">
        <v>23000</v>
      </c>
      <c r="F117" s="42">
        <f t="shared" ref="F117:F123" si="15">E117*0.0287</f>
        <v>660.1</v>
      </c>
      <c r="G117" s="42">
        <v>0</v>
      </c>
      <c r="H117" s="42">
        <v>699.2</v>
      </c>
      <c r="I117" s="63">
        <v>4737.4399999999996</v>
      </c>
      <c r="J117" s="42">
        <f t="shared" ref="J117:J123" si="16">+F117+G117+H117+I117</f>
        <v>6096.74</v>
      </c>
      <c r="K117" s="63">
        <f>E117-J117</f>
        <v>16903.259999999998</v>
      </c>
    </row>
    <row r="118" spans="1:11" x14ac:dyDescent="0.25">
      <c r="A118" t="s">
        <v>42</v>
      </c>
      <c r="B118" t="s">
        <v>43</v>
      </c>
      <c r="C118" s="14" t="s">
        <v>316</v>
      </c>
      <c r="D118" t="s">
        <v>206</v>
      </c>
      <c r="E118" s="42">
        <v>24150</v>
      </c>
      <c r="F118" s="42">
        <f t="shared" si="15"/>
        <v>693.11</v>
      </c>
      <c r="G118" s="42">
        <v>0</v>
      </c>
      <c r="H118" s="42">
        <f>E118*0.0304</f>
        <v>734.16</v>
      </c>
      <c r="I118" s="42">
        <v>225</v>
      </c>
      <c r="J118" s="42">
        <f t="shared" si="16"/>
        <v>1652.27</v>
      </c>
      <c r="K118" s="63">
        <f t="shared" ref="K118:K123" si="17">E118-J118</f>
        <v>22497.73</v>
      </c>
    </row>
    <row r="119" spans="1:11" x14ac:dyDescent="0.25">
      <c r="A119" t="s">
        <v>54</v>
      </c>
      <c r="B119" t="s">
        <v>55</v>
      </c>
      <c r="C119" s="14" t="s">
        <v>316</v>
      </c>
      <c r="D119" t="s">
        <v>206</v>
      </c>
      <c r="E119" s="42">
        <v>23100</v>
      </c>
      <c r="F119" s="42">
        <f t="shared" si="15"/>
        <v>662.97</v>
      </c>
      <c r="G119" s="42">
        <v>0</v>
      </c>
      <c r="H119" s="42">
        <f>E119*0.0304</f>
        <v>702.24</v>
      </c>
      <c r="I119" s="63">
        <v>9002.17</v>
      </c>
      <c r="J119" s="42">
        <f t="shared" si="16"/>
        <v>10367.379999999999</v>
      </c>
      <c r="K119" s="63">
        <f t="shared" si="17"/>
        <v>12732.62</v>
      </c>
    </row>
    <row r="120" spans="1:11" x14ac:dyDescent="0.25">
      <c r="A120" t="s">
        <v>56</v>
      </c>
      <c r="B120" t="s">
        <v>430</v>
      </c>
      <c r="C120" s="14" t="s">
        <v>315</v>
      </c>
      <c r="D120" t="s">
        <v>207</v>
      </c>
      <c r="E120" s="42">
        <v>25000</v>
      </c>
      <c r="F120" s="42">
        <f t="shared" si="15"/>
        <v>717.5</v>
      </c>
      <c r="G120" s="42">
        <v>0</v>
      </c>
      <c r="H120" s="42">
        <f>E120*0.0304</f>
        <v>760</v>
      </c>
      <c r="I120" s="42">
        <v>275</v>
      </c>
      <c r="J120" s="42">
        <f t="shared" si="16"/>
        <v>1752.5</v>
      </c>
      <c r="K120" s="63">
        <f>E120-J120</f>
        <v>23247.5</v>
      </c>
    </row>
    <row r="121" spans="1:11" s="1" customFormat="1" x14ac:dyDescent="0.25">
      <c r="A121" t="s">
        <v>57</v>
      </c>
      <c r="B121" t="s">
        <v>58</v>
      </c>
      <c r="C121" s="14" t="s">
        <v>315</v>
      </c>
      <c r="D121" t="s">
        <v>207</v>
      </c>
      <c r="E121" s="42">
        <v>18700</v>
      </c>
      <c r="F121" s="42">
        <f t="shared" si="15"/>
        <v>536.69000000000005</v>
      </c>
      <c r="G121" s="42">
        <v>0</v>
      </c>
      <c r="H121" s="42">
        <f>E121*0.0304</f>
        <v>568.48</v>
      </c>
      <c r="I121" s="42">
        <v>125</v>
      </c>
      <c r="J121" s="42">
        <f t="shared" si="16"/>
        <v>1230.17</v>
      </c>
      <c r="K121" s="63">
        <f t="shared" si="17"/>
        <v>17469.830000000002</v>
      </c>
    </row>
    <row r="122" spans="1:11" x14ac:dyDescent="0.25">
      <c r="A122" t="s">
        <v>298</v>
      </c>
      <c r="B122" t="s">
        <v>55</v>
      </c>
      <c r="C122" s="14" t="s">
        <v>316</v>
      </c>
      <c r="D122" t="s">
        <v>207</v>
      </c>
      <c r="E122" s="42">
        <v>23000</v>
      </c>
      <c r="F122" s="42">
        <f t="shared" si="15"/>
        <v>660.1</v>
      </c>
      <c r="G122" s="42">
        <v>0</v>
      </c>
      <c r="H122" s="42">
        <f>E122*0.0304</f>
        <v>699.2</v>
      </c>
      <c r="I122" s="42">
        <v>775</v>
      </c>
      <c r="J122" s="42">
        <f t="shared" si="16"/>
        <v>2134.3000000000002</v>
      </c>
      <c r="K122" s="63">
        <f t="shared" si="17"/>
        <v>20865.7</v>
      </c>
    </row>
    <row r="123" spans="1:11" x14ac:dyDescent="0.25">
      <c r="A123" t="s">
        <v>399</v>
      </c>
      <c r="B123" t="s">
        <v>209</v>
      </c>
      <c r="C123" s="14" t="s">
        <v>315</v>
      </c>
      <c r="D123" t="s">
        <v>206</v>
      </c>
      <c r="E123" s="42">
        <v>25000</v>
      </c>
      <c r="F123" s="42">
        <f t="shared" si="15"/>
        <v>717.5</v>
      </c>
      <c r="G123" s="42">
        <v>0</v>
      </c>
      <c r="H123" s="42">
        <v>760</v>
      </c>
      <c r="I123" s="63">
        <v>7443.33</v>
      </c>
      <c r="J123" s="42">
        <f t="shared" si="16"/>
        <v>8920.83</v>
      </c>
      <c r="K123" s="63">
        <f t="shared" si="17"/>
        <v>16079.17</v>
      </c>
    </row>
    <row r="124" spans="1:11" x14ac:dyDescent="0.25">
      <c r="A124" s="2" t="s">
        <v>12</v>
      </c>
      <c r="B124" s="2">
        <v>7</v>
      </c>
      <c r="C124" s="15"/>
      <c r="D124" s="2"/>
      <c r="E124" s="50">
        <f t="shared" ref="E124:K124" si="18">SUM(E117:E123)</f>
        <v>161950</v>
      </c>
      <c r="F124" s="50">
        <f t="shared" si="18"/>
        <v>4647.97</v>
      </c>
      <c r="G124" s="50">
        <f t="shared" si="18"/>
        <v>0</v>
      </c>
      <c r="H124" s="50">
        <f t="shared" si="18"/>
        <v>4923.28</v>
      </c>
      <c r="I124" s="50">
        <f t="shared" si="18"/>
        <v>22582.94</v>
      </c>
      <c r="J124" s="50">
        <f t="shared" si="18"/>
        <v>32154.19</v>
      </c>
      <c r="K124" s="50">
        <f t="shared" si="18"/>
        <v>129795.81</v>
      </c>
    </row>
    <row r="125" spans="1:11" x14ac:dyDescent="0.25">
      <c r="A125" s="1"/>
      <c r="B125" s="1"/>
      <c r="C125" s="17"/>
      <c r="D125" s="1"/>
      <c r="E125" s="51"/>
      <c r="F125" s="51"/>
      <c r="G125" s="51"/>
      <c r="H125" s="51"/>
      <c r="I125" s="51"/>
      <c r="J125" s="51"/>
      <c r="K125" s="51"/>
    </row>
    <row r="126" spans="1:11" s="12" customFormat="1" x14ac:dyDescent="0.25">
      <c r="A126" s="67" t="s">
        <v>382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1" x14ac:dyDescent="0.25">
      <c r="A127" t="s">
        <v>327</v>
      </c>
      <c r="B127" t="s">
        <v>16</v>
      </c>
      <c r="C127" s="14" t="s">
        <v>315</v>
      </c>
      <c r="D127" t="s">
        <v>206</v>
      </c>
      <c r="E127" s="42">
        <v>50000</v>
      </c>
      <c r="F127" s="42">
        <v>1435</v>
      </c>
      <c r="G127" s="63">
        <v>1617.38</v>
      </c>
      <c r="H127" s="42">
        <v>1520</v>
      </c>
      <c r="I127" s="63">
        <v>1702.45</v>
      </c>
      <c r="J127" s="42">
        <v>6274.83</v>
      </c>
      <c r="K127" s="42">
        <f>E127-J127</f>
        <v>43725.17</v>
      </c>
    </row>
    <row r="128" spans="1:11" x14ac:dyDescent="0.25">
      <c r="A128" s="12" t="s">
        <v>476</v>
      </c>
      <c r="B128" s="12" t="s">
        <v>431</v>
      </c>
      <c r="C128" s="14" t="s">
        <v>315</v>
      </c>
      <c r="D128" t="s">
        <v>206</v>
      </c>
      <c r="E128" s="42">
        <v>36500</v>
      </c>
      <c r="F128" s="42">
        <f>E128*0.0287</f>
        <v>1047.55</v>
      </c>
      <c r="G128" s="42">
        <v>0</v>
      </c>
      <c r="H128" s="42">
        <f>E128*0.0304</f>
        <v>1109.5999999999999</v>
      </c>
      <c r="I128" s="63">
        <v>3370</v>
      </c>
      <c r="J128" s="42">
        <v>5527.15</v>
      </c>
      <c r="K128" s="42">
        <f>E128-J128</f>
        <v>30972.85</v>
      </c>
    </row>
    <row r="129" spans="1:11" x14ac:dyDescent="0.25">
      <c r="A129" t="s">
        <v>60</v>
      </c>
      <c r="B129" t="s">
        <v>256</v>
      </c>
      <c r="C129" s="14" t="s">
        <v>316</v>
      </c>
      <c r="D129" t="s">
        <v>207</v>
      </c>
      <c r="E129" s="42">
        <v>24500</v>
      </c>
      <c r="F129" s="42">
        <v>703.15</v>
      </c>
      <c r="G129" s="42">
        <v>0</v>
      </c>
      <c r="H129" s="42">
        <v>744.8</v>
      </c>
      <c r="I129">
        <v>275</v>
      </c>
      <c r="J129" s="42">
        <v>1722.95</v>
      </c>
      <c r="K129" s="42">
        <f>E129-J129</f>
        <v>22777.05</v>
      </c>
    </row>
    <row r="130" spans="1:11" x14ac:dyDescent="0.25">
      <c r="A130" s="26" t="s">
        <v>12</v>
      </c>
      <c r="B130" s="26">
        <v>3</v>
      </c>
      <c r="C130" s="27"/>
      <c r="D130" s="26"/>
      <c r="E130" s="49">
        <f t="shared" ref="E130:K130" si="19">SUM(E127:E129)</f>
        <v>111000</v>
      </c>
      <c r="F130" s="49">
        <f t="shared" si="19"/>
        <v>3185.7</v>
      </c>
      <c r="G130" s="49">
        <f>SUM(G127:G129)</f>
        <v>1617.38</v>
      </c>
      <c r="H130" s="49">
        <f t="shared" si="19"/>
        <v>3374.4</v>
      </c>
      <c r="I130" s="49">
        <f t="shared" si="19"/>
        <v>5347.45</v>
      </c>
      <c r="J130" s="49">
        <f t="shared" si="19"/>
        <v>13524.93</v>
      </c>
      <c r="K130" s="49">
        <f t="shared" si="19"/>
        <v>97475.07</v>
      </c>
    </row>
    <row r="132" spans="1:11" x14ac:dyDescent="0.25">
      <c r="A132" s="66" t="s">
        <v>396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</row>
    <row r="133" spans="1:11" x14ac:dyDescent="0.25">
      <c r="A133" t="s">
        <v>62</v>
      </c>
      <c r="B133" t="s">
        <v>61</v>
      </c>
      <c r="C133" s="14" t="s">
        <v>315</v>
      </c>
      <c r="D133" t="s">
        <v>207</v>
      </c>
      <c r="E133" s="42">
        <v>20000</v>
      </c>
      <c r="F133" s="42">
        <f t="shared" ref="F133:F145" si="20">E133*0.0287</f>
        <v>574</v>
      </c>
      <c r="G133" s="42">
        <v>0</v>
      </c>
      <c r="H133" s="42">
        <v>608</v>
      </c>
      <c r="I133" s="63">
        <v>1200</v>
      </c>
      <c r="J133" s="42">
        <v>2382</v>
      </c>
      <c r="K133" s="63">
        <f>E133-J133</f>
        <v>17618</v>
      </c>
    </row>
    <row r="134" spans="1:11" x14ac:dyDescent="0.25">
      <c r="A134" t="s">
        <v>63</v>
      </c>
      <c r="B134" t="s">
        <v>77</v>
      </c>
      <c r="C134" s="14" t="s">
        <v>316</v>
      </c>
      <c r="D134" t="s">
        <v>207</v>
      </c>
      <c r="E134" s="42">
        <v>25000</v>
      </c>
      <c r="F134" s="42">
        <f t="shared" si="20"/>
        <v>717.5</v>
      </c>
      <c r="G134" s="42">
        <v>0</v>
      </c>
      <c r="H134" s="42">
        <v>760</v>
      </c>
      <c r="I134" s="63">
        <v>1415</v>
      </c>
      <c r="J134" s="42">
        <v>2892.5</v>
      </c>
      <c r="K134" s="63">
        <f t="shared" ref="K134:K169" si="21">E134-J134</f>
        <v>22107.5</v>
      </c>
    </row>
    <row r="135" spans="1:11" x14ac:dyDescent="0.25">
      <c r="A135" t="s">
        <v>64</v>
      </c>
      <c r="B135" t="s">
        <v>61</v>
      </c>
      <c r="C135" s="14" t="s">
        <v>315</v>
      </c>
      <c r="D135" t="s">
        <v>206</v>
      </c>
      <c r="E135" s="42">
        <v>20000</v>
      </c>
      <c r="F135" s="42">
        <f t="shared" si="20"/>
        <v>574</v>
      </c>
      <c r="G135" s="42">
        <v>0</v>
      </c>
      <c r="H135" s="42">
        <v>608</v>
      </c>
      <c r="I135" s="63">
        <v>1415</v>
      </c>
      <c r="J135" s="42">
        <v>2597</v>
      </c>
      <c r="K135" s="63">
        <f t="shared" si="21"/>
        <v>17403</v>
      </c>
    </row>
    <row r="136" spans="1:11" x14ac:dyDescent="0.25">
      <c r="A136" t="s">
        <v>263</v>
      </c>
      <c r="B136" s="8" t="s">
        <v>61</v>
      </c>
      <c r="C136" s="14" t="s">
        <v>315</v>
      </c>
      <c r="D136" s="10" t="s">
        <v>207</v>
      </c>
      <c r="E136" s="42">
        <v>20000</v>
      </c>
      <c r="F136" s="42">
        <f t="shared" si="20"/>
        <v>574</v>
      </c>
      <c r="G136" s="42">
        <v>0</v>
      </c>
      <c r="H136" s="42">
        <v>608</v>
      </c>
      <c r="I136" s="63">
        <v>2373.19</v>
      </c>
      <c r="J136" s="42">
        <v>3555.19</v>
      </c>
      <c r="K136" s="63">
        <f t="shared" si="21"/>
        <v>16444.810000000001</v>
      </c>
    </row>
    <row r="137" spans="1:11" x14ac:dyDescent="0.25">
      <c r="A137" t="s">
        <v>268</v>
      </c>
      <c r="B137" s="8" t="s">
        <v>77</v>
      </c>
      <c r="C137" s="14" t="s">
        <v>316</v>
      </c>
      <c r="D137" s="10" t="s">
        <v>207</v>
      </c>
      <c r="E137" s="42">
        <v>23000</v>
      </c>
      <c r="F137" s="42">
        <f t="shared" si="20"/>
        <v>660.1</v>
      </c>
      <c r="G137" s="42">
        <v>0</v>
      </c>
      <c r="H137" s="42">
        <v>699.2</v>
      </c>
      <c r="I137" s="42">
        <v>175</v>
      </c>
      <c r="J137" s="42">
        <v>1534.3</v>
      </c>
      <c r="K137" s="63">
        <f t="shared" si="21"/>
        <v>21465.7</v>
      </c>
    </row>
    <row r="138" spans="1:11" x14ac:dyDescent="0.25">
      <c r="A138" t="s">
        <v>282</v>
      </c>
      <c r="B138" s="8" t="s">
        <v>451</v>
      </c>
      <c r="C138" s="14" t="s">
        <v>316</v>
      </c>
      <c r="D138" s="10" t="s">
        <v>207</v>
      </c>
      <c r="E138" s="42">
        <v>32000</v>
      </c>
      <c r="F138" s="42">
        <f t="shared" si="20"/>
        <v>918.4</v>
      </c>
      <c r="G138" s="42">
        <v>0</v>
      </c>
      <c r="H138" s="42">
        <v>972.8</v>
      </c>
      <c r="I138" s="42">
        <v>175</v>
      </c>
      <c r="J138" s="42">
        <v>2066.1999999999998</v>
      </c>
      <c r="K138" s="63">
        <f t="shared" si="21"/>
        <v>29933.8</v>
      </c>
    </row>
    <row r="139" spans="1:11" x14ac:dyDescent="0.25">
      <c r="A139" t="s">
        <v>65</v>
      </c>
      <c r="B139" t="s">
        <v>66</v>
      </c>
      <c r="C139" s="14" t="s">
        <v>315</v>
      </c>
      <c r="D139" t="s">
        <v>206</v>
      </c>
      <c r="E139" s="42">
        <v>55000</v>
      </c>
      <c r="F139" s="42">
        <f t="shared" si="20"/>
        <v>1578.5</v>
      </c>
      <c r="G139" s="63">
        <v>2559.6799999999998</v>
      </c>
      <c r="H139" s="42">
        <v>1672</v>
      </c>
      <c r="I139" s="42">
        <v>275</v>
      </c>
      <c r="J139" s="42">
        <v>6085.18</v>
      </c>
      <c r="K139" s="63">
        <f t="shared" si="21"/>
        <v>48914.82</v>
      </c>
    </row>
    <row r="140" spans="1:11" x14ac:dyDescent="0.25">
      <c r="A140" t="s">
        <v>67</v>
      </c>
      <c r="B140" t="s">
        <v>68</v>
      </c>
      <c r="C140" s="14" t="s">
        <v>316</v>
      </c>
      <c r="D140" t="s">
        <v>207</v>
      </c>
      <c r="E140" s="42">
        <v>20000</v>
      </c>
      <c r="F140" s="42">
        <f t="shared" si="20"/>
        <v>574</v>
      </c>
      <c r="G140" s="42">
        <v>0</v>
      </c>
      <c r="H140" s="42">
        <v>608</v>
      </c>
      <c r="I140" s="63">
        <v>7309.44</v>
      </c>
      <c r="J140" s="42">
        <v>8491.44</v>
      </c>
      <c r="K140" s="63">
        <f t="shared" si="21"/>
        <v>11508.56</v>
      </c>
    </row>
    <row r="141" spans="1:11" x14ac:dyDescent="0.25">
      <c r="A141" t="s">
        <v>181</v>
      </c>
      <c r="B141" t="s">
        <v>20</v>
      </c>
      <c r="C141" s="14" t="s">
        <v>315</v>
      </c>
      <c r="D141" t="s">
        <v>207</v>
      </c>
      <c r="E141" s="42">
        <v>27000</v>
      </c>
      <c r="F141" s="42">
        <f t="shared" si="20"/>
        <v>774.9</v>
      </c>
      <c r="G141" s="42">
        <v>0</v>
      </c>
      <c r="H141" s="42">
        <v>820.8</v>
      </c>
      <c r="I141" s="42">
        <v>125</v>
      </c>
      <c r="J141" s="42">
        <v>1720.7</v>
      </c>
      <c r="K141" s="63">
        <f t="shared" si="21"/>
        <v>25279.3</v>
      </c>
    </row>
    <row r="142" spans="1:11" x14ac:dyDescent="0.25">
      <c r="A142" t="s">
        <v>180</v>
      </c>
      <c r="B142" t="s">
        <v>179</v>
      </c>
      <c r="C142" s="14" t="s">
        <v>316</v>
      </c>
      <c r="D142" t="s">
        <v>207</v>
      </c>
      <c r="E142" s="42">
        <v>26250</v>
      </c>
      <c r="F142" s="42">
        <f t="shared" ref="F142" si="22">E142*0.0287</f>
        <v>753.38</v>
      </c>
      <c r="G142" s="42">
        <v>0</v>
      </c>
      <c r="H142" s="42">
        <v>798</v>
      </c>
      <c r="I142" s="63">
        <v>5509.72</v>
      </c>
      <c r="J142" s="42">
        <v>7061.1</v>
      </c>
      <c r="K142" s="63">
        <f t="shared" si="21"/>
        <v>19188.900000000001</v>
      </c>
    </row>
    <row r="143" spans="1:11" x14ac:dyDescent="0.25">
      <c r="A143" t="s">
        <v>283</v>
      </c>
      <c r="B143" t="s">
        <v>68</v>
      </c>
      <c r="C143" s="14" t="s">
        <v>316</v>
      </c>
      <c r="D143" t="s">
        <v>207</v>
      </c>
      <c r="E143" s="42">
        <v>20000</v>
      </c>
      <c r="F143" s="42">
        <f t="shared" si="20"/>
        <v>574</v>
      </c>
      <c r="G143" s="42">
        <v>0</v>
      </c>
      <c r="H143" s="42">
        <v>608</v>
      </c>
      <c r="I143" s="63">
        <v>7059.44</v>
      </c>
      <c r="J143" s="42">
        <v>8241.44</v>
      </c>
      <c r="K143" s="63">
        <f>E143-J143</f>
        <v>11758.56</v>
      </c>
    </row>
    <row r="144" spans="1:11" x14ac:dyDescent="0.25">
      <c r="A144" t="s">
        <v>69</v>
      </c>
      <c r="B144" t="s">
        <v>20</v>
      </c>
      <c r="C144" s="14" t="s">
        <v>315</v>
      </c>
      <c r="D144" t="s">
        <v>206</v>
      </c>
      <c r="E144" s="42">
        <v>26250</v>
      </c>
      <c r="F144" s="42">
        <f t="shared" si="20"/>
        <v>753.38</v>
      </c>
      <c r="G144" s="42">
        <v>0</v>
      </c>
      <c r="H144" s="42">
        <v>798</v>
      </c>
      <c r="I144" s="42">
        <v>295</v>
      </c>
      <c r="J144" s="42">
        <v>1846.38</v>
      </c>
      <c r="K144" s="63">
        <f t="shared" si="21"/>
        <v>24403.62</v>
      </c>
    </row>
    <row r="145" spans="1:11" x14ac:dyDescent="0.25">
      <c r="A145" t="s">
        <v>70</v>
      </c>
      <c r="B145" t="s">
        <v>61</v>
      </c>
      <c r="C145" s="14" t="s">
        <v>315</v>
      </c>
      <c r="D145" t="s">
        <v>206</v>
      </c>
      <c r="E145" s="42">
        <v>20000</v>
      </c>
      <c r="F145" s="42">
        <f t="shared" si="20"/>
        <v>574</v>
      </c>
      <c r="G145" s="42">
        <v>0</v>
      </c>
      <c r="H145" s="42">
        <v>608</v>
      </c>
      <c r="I145" s="42">
        <v>25</v>
      </c>
      <c r="J145" s="42">
        <v>1207</v>
      </c>
      <c r="K145" s="63">
        <f t="shared" si="21"/>
        <v>18793</v>
      </c>
    </row>
    <row r="146" spans="1:11" x14ac:dyDescent="0.25">
      <c r="A146" t="s">
        <v>328</v>
      </c>
      <c r="B146" t="s">
        <v>61</v>
      </c>
      <c r="C146" s="14" t="s">
        <v>315</v>
      </c>
      <c r="D146" t="s">
        <v>206</v>
      </c>
      <c r="E146" s="42">
        <v>20000</v>
      </c>
      <c r="F146" s="42">
        <v>574</v>
      </c>
      <c r="G146" s="42">
        <v>0</v>
      </c>
      <c r="H146" s="42">
        <v>608</v>
      </c>
      <c r="I146" s="42">
        <v>275</v>
      </c>
      <c r="J146" s="42">
        <v>1457</v>
      </c>
      <c r="K146" s="63">
        <f t="shared" si="21"/>
        <v>18543</v>
      </c>
    </row>
    <row r="147" spans="1:11" x14ac:dyDescent="0.25">
      <c r="A147" t="s">
        <v>71</v>
      </c>
      <c r="B147" t="s">
        <v>72</v>
      </c>
      <c r="C147" s="14" t="s">
        <v>316</v>
      </c>
      <c r="D147" t="s">
        <v>206</v>
      </c>
      <c r="E147" s="42">
        <v>23467.5</v>
      </c>
      <c r="F147" s="42">
        <v>673.52</v>
      </c>
      <c r="G147" s="42">
        <v>0</v>
      </c>
      <c r="H147" s="42">
        <v>713.41</v>
      </c>
      <c r="I147" s="42">
        <v>250</v>
      </c>
      <c r="J147" s="42">
        <v>1636.93</v>
      </c>
      <c r="K147" s="63">
        <f t="shared" si="21"/>
        <v>21830.57</v>
      </c>
    </row>
    <row r="148" spans="1:11" x14ac:dyDescent="0.25">
      <c r="A148" s="12" t="s">
        <v>73</v>
      </c>
      <c r="B148" s="12" t="s">
        <v>108</v>
      </c>
      <c r="C148" s="14" t="s">
        <v>315</v>
      </c>
      <c r="D148" t="s">
        <v>207</v>
      </c>
      <c r="E148" s="42">
        <v>23500</v>
      </c>
      <c r="F148" s="42">
        <v>674.45</v>
      </c>
      <c r="G148" s="42">
        <v>0</v>
      </c>
      <c r="H148" s="42">
        <v>714.4</v>
      </c>
      <c r="I148" s="42">
        <v>275</v>
      </c>
      <c r="J148" s="42">
        <v>1663.85</v>
      </c>
      <c r="K148" s="63">
        <f t="shared" si="21"/>
        <v>21836.15</v>
      </c>
    </row>
    <row r="149" spans="1:11" x14ac:dyDescent="0.25">
      <c r="A149" t="s">
        <v>75</v>
      </c>
      <c r="B149" t="s">
        <v>61</v>
      </c>
      <c r="C149" s="14" t="s">
        <v>315</v>
      </c>
      <c r="D149" t="s">
        <v>207</v>
      </c>
      <c r="E149" s="42">
        <v>20000</v>
      </c>
      <c r="F149" s="42">
        <f t="shared" ref="F149:F155" si="23">E149*0.0287</f>
        <v>574</v>
      </c>
      <c r="G149" s="42">
        <v>0</v>
      </c>
      <c r="H149" s="42">
        <v>608</v>
      </c>
      <c r="I149" s="63">
        <v>3452.45</v>
      </c>
      <c r="J149" s="42">
        <v>4634.45</v>
      </c>
      <c r="K149" s="63">
        <f t="shared" si="21"/>
        <v>15365.55</v>
      </c>
    </row>
    <row r="150" spans="1:11" x14ac:dyDescent="0.25">
      <c r="A150" t="s">
        <v>76</v>
      </c>
      <c r="B150" t="s">
        <v>77</v>
      </c>
      <c r="C150" s="14" t="s">
        <v>316</v>
      </c>
      <c r="D150" t="s">
        <v>207</v>
      </c>
      <c r="E150" s="42">
        <v>23000</v>
      </c>
      <c r="F150" s="42">
        <f t="shared" si="23"/>
        <v>660.1</v>
      </c>
      <c r="G150" s="42">
        <v>0</v>
      </c>
      <c r="H150" s="42">
        <v>699.2</v>
      </c>
      <c r="I150" s="42">
        <v>275</v>
      </c>
      <c r="J150" s="42">
        <v>1634.3</v>
      </c>
      <c r="K150" s="63">
        <f t="shared" si="21"/>
        <v>21365.7</v>
      </c>
    </row>
    <row r="151" spans="1:11" x14ac:dyDescent="0.25">
      <c r="A151" t="s">
        <v>432</v>
      </c>
      <c r="B151" t="s">
        <v>474</v>
      </c>
      <c r="C151" s="14" t="s">
        <v>316</v>
      </c>
      <c r="D151" s="7" t="s">
        <v>207</v>
      </c>
      <c r="E151" s="42">
        <v>40000</v>
      </c>
      <c r="F151" s="42">
        <f t="shared" si="23"/>
        <v>1148</v>
      </c>
      <c r="G151">
        <v>442.65</v>
      </c>
      <c r="H151" s="42">
        <v>1216</v>
      </c>
      <c r="I151" s="42">
        <v>355</v>
      </c>
      <c r="J151" s="42">
        <v>3161.65</v>
      </c>
      <c r="K151" s="63">
        <f t="shared" si="21"/>
        <v>36838.35</v>
      </c>
    </row>
    <row r="152" spans="1:11" x14ac:dyDescent="0.25">
      <c r="A152" t="s">
        <v>248</v>
      </c>
      <c r="B152" t="s">
        <v>247</v>
      </c>
      <c r="C152" s="14" t="s">
        <v>316</v>
      </c>
      <c r="D152" s="7" t="s">
        <v>207</v>
      </c>
      <c r="E152" s="42">
        <v>20000</v>
      </c>
      <c r="F152" s="42">
        <f t="shared" si="23"/>
        <v>574</v>
      </c>
      <c r="G152" s="42">
        <v>0</v>
      </c>
      <c r="H152" s="42">
        <v>608</v>
      </c>
      <c r="I152" s="63">
        <v>7115.73</v>
      </c>
      <c r="J152" s="42">
        <v>8297.73</v>
      </c>
      <c r="K152" s="63">
        <f t="shared" si="21"/>
        <v>11702.27</v>
      </c>
    </row>
    <row r="153" spans="1:11" x14ac:dyDescent="0.25">
      <c r="A153" s="6" t="s">
        <v>258</v>
      </c>
      <c r="B153" s="6" t="s">
        <v>61</v>
      </c>
      <c r="C153" s="14" t="s">
        <v>315</v>
      </c>
      <c r="D153" s="9" t="s">
        <v>207</v>
      </c>
      <c r="E153" s="42">
        <v>20000</v>
      </c>
      <c r="F153" s="42">
        <f t="shared" si="23"/>
        <v>574</v>
      </c>
      <c r="G153" s="42">
        <v>0</v>
      </c>
      <c r="H153" s="42">
        <v>608</v>
      </c>
      <c r="I153" s="63">
        <v>7129.2</v>
      </c>
      <c r="J153" s="42">
        <v>8311.2000000000007</v>
      </c>
      <c r="K153" s="63">
        <f t="shared" si="21"/>
        <v>11688.8</v>
      </c>
    </row>
    <row r="154" spans="1:11" x14ac:dyDescent="0.25">
      <c r="A154" t="s">
        <v>222</v>
      </c>
      <c r="B154" t="s">
        <v>68</v>
      </c>
      <c r="C154" s="14" t="s">
        <v>316</v>
      </c>
      <c r="D154" t="s">
        <v>207</v>
      </c>
      <c r="E154" s="42">
        <v>20000</v>
      </c>
      <c r="F154" s="42">
        <f t="shared" si="23"/>
        <v>574</v>
      </c>
      <c r="G154" s="42">
        <v>0</v>
      </c>
      <c r="H154" s="42">
        <v>608</v>
      </c>
      <c r="I154" s="63">
        <v>7309.44</v>
      </c>
      <c r="J154" s="42">
        <v>8491.44</v>
      </c>
      <c r="K154" s="63">
        <f>E154-J154</f>
        <v>11508.56</v>
      </c>
    </row>
    <row r="155" spans="1:11" x14ac:dyDescent="0.25">
      <c r="A155" t="s">
        <v>201</v>
      </c>
      <c r="B155" t="s">
        <v>77</v>
      </c>
      <c r="C155" s="14" t="s">
        <v>316</v>
      </c>
      <c r="D155" t="s">
        <v>207</v>
      </c>
      <c r="E155" s="42">
        <v>23000</v>
      </c>
      <c r="F155" s="42">
        <f t="shared" si="23"/>
        <v>660.1</v>
      </c>
      <c r="G155" s="42">
        <v>0</v>
      </c>
      <c r="H155" s="42">
        <v>699.2</v>
      </c>
      <c r="I155" s="63">
        <v>6873.31</v>
      </c>
      <c r="J155" s="42">
        <v>8232.61</v>
      </c>
      <c r="K155" s="63">
        <f t="shared" si="21"/>
        <v>14767.39</v>
      </c>
    </row>
    <row r="156" spans="1:11" x14ac:dyDescent="0.25">
      <c r="A156" t="s">
        <v>221</v>
      </c>
      <c r="B156" t="s">
        <v>77</v>
      </c>
      <c r="C156" s="14" t="s">
        <v>316</v>
      </c>
      <c r="D156" t="s">
        <v>207</v>
      </c>
      <c r="E156" s="42">
        <v>23000</v>
      </c>
      <c r="F156" s="42">
        <v>660.1</v>
      </c>
      <c r="G156" s="42">
        <v>0</v>
      </c>
      <c r="H156" s="42">
        <v>699.2</v>
      </c>
      <c r="I156" s="42">
        <v>675</v>
      </c>
      <c r="J156" s="42">
        <v>2034.3</v>
      </c>
      <c r="K156" s="63">
        <f t="shared" si="21"/>
        <v>20965.7</v>
      </c>
    </row>
    <row r="157" spans="1:11" x14ac:dyDescent="0.25">
      <c r="A157" t="s">
        <v>74</v>
      </c>
      <c r="B157" t="s">
        <v>61</v>
      </c>
      <c r="C157" s="14" t="s">
        <v>315</v>
      </c>
      <c r="D157" t="s">
        <v>206</v>
      </c>
      <c r="E157" s="42">
        <v>20000</v>
      </c>
      <c r="F157" s="42">
        <v>574</v>
      </c>
      <c r="G157" s="42">
        <v>0</v>
      </c>
      <c r="H157" s="42">
        <v>608</v>
      </c>
      <c r="I157" s="63">
        <v>2333.64</v>
      </c>
      <c r="J157" s="42">
        <v>3515.64</v>
      </c>
      <c r="K157" s="63">
        <f t="shared" si="21"/>
        <v>16484.36</v>
      </c>
    </row>
    <row r="158" spans="1:11" s="12" customFormat="1" x14ac:dyDescent="0.25">
      <c r="A158" t="s">
        <v>329</v>
      </c>
      <c r="B158" t="s">
        <v>218</v>
      </c>
      <c r="C158" s="14" t="s">
        <v>316</v>
      </c>
      <c r="D158" t="s">
        <v>207</v>
      </c>
      <c r="E158" s="42">
        <v>25000</v>
      </c>
      <c r="F158" s="42">
        <f>E158*0.0287</f>
        <v>717.5</v>
      </c>
      <c r="G158" s="42">
        <v>0</v>
      </c>
      <c r="H158" s="42">
        <v>760</v>
      </c>
      <c r="I158" s="63">
        <v>2925</v>
      </c>
      <c r="J158" s="42">
        <v>4402.5</v>
      </c>
      <c r="K158" s="63">
        <f t="shared" si="21"/>
        <v>20597.5</v>
      </c>
    </row>
    <row r="159" spans="1:11" x14ac:dyDescent="0.25">
      <c r="A159" t="s">
        <v>369</v>
      </c>
      <c r="B159" t="s">
        <v>77</v>
      </c>
      <c r="C159" s="14" t="s">
        <v>316</v>
      </c>
      <c r="D159" s="7" t="s">
        <v>207</v>
      </c>
      <c r="E159" s="42">
        <v>36000</v>
      </c>
      <c r="F159" s="42">
        <f>E159*0.0287</f>
        <v>1033.2</v>
      </c>
      <c r="G159" s="42">
        <v>0</v>
      </c>
      <c r="H159" s="42">
        <v>1094.4000000000001</v>
      </c>
      <c r="I159" s="42">
        <v>175</v>
      </c>
      <c r="J159" s="42">
        <v>2302.6</v>
      </c>
      <c r="K159" s="63">
        <f t="shared" si="21"/>
        <v>33697.4</v>
      </c>
    </row>
    <row r="160" spans="1:11" x14ac:dyDescent="0.25">
      <c r="A160" t="s">
        <v>370</v>
      </c>
      <c r="B160" t="s">
        <v>72</v>
      </c>
      <c r="C160" s="14" t="s">
        <v>316</v>
      </c>
      <c r="D160" t="s">
        <v>207</v>
      </c>
      <c r="E160" s="42">
        <v>23000</v>
      </c>
      <c r="F160" s="42">
        <f>E160*0.0287</f>
        <v>660.1</v>
      </c>
      <c r="G160" s="42">
        <v>0</v>
      </c>
      <c r="H160" s="42">
        <v>699.2</v>
      </c>
      <c r="I160" s="42">
        <v>175</v>
      </c>
      <c r="J160" s="42">
        <v>1534.3</v>
      </c>
      <c r="K160" s="63">
        <f t="shared" si="21"/>
        <v>21465.7</v>
      </c>
    </row>
    <row r="161" spans="1:61" x14ac:dyDescent="0.25">
      <c r="A161" t="s">
        <v>384</v>
      </c>
      <c r="B161" t="s">
        <v>77</v>
      </c>
      <c r="C161" s="14" t="s">
        <v>316</v>
      </c>
      <c r="D161" t="s">
        <v>207</v>
      </c>
      <c r="E161" s="42">
        <v>25000</v>
      </c>
      <c r="F161" s="42">
        <v>717.5</v>
      </c>
      <c r="G161" s="42">
        <v>0</v>
      </c>
      <c r="H161" s="42">
        <v>760</v>
      </c>
      <c r="I161" s="42">
        <v>25</v>
      </c>
      <c r="J161" s="42">
        <v>1502.5</v>
      </c>
      <c r="K161" s="63">
        <f t="shared" si="21"/>
        <v>23497.5</v>
      </c>
    </row>
    <row r="162" spans="1:61" x14ac:dyDescent="0.25">
      <c r="A162" t="s">
        <v>385</v>
      </c>
      <c r="B162" t="s">
        <v>129</v>
      </c>
      <c r="C162" s="14" t="s">
        <v>315</v>
      </c>
      <c r="D162" t="s">
        <v>207</v>
      </c>
      <c r="E162" s="42">
        <v>26000</v>
      </c>
      <c r="F162" s="42">
        <v>746.2</v>
      </c>
      <c r="G162" s="42">
        <v>0</v>
      </c>
      <c r="H162" s="42">
        <v>790.4</v>
      </c>
      <c r="I162" s="63">
        <v>2885</v>
      </c>
      <c r="J162" s="42">
        <v>4421.6000000000004</v>
      </c>
      <c r="K162" s="63">
        <f t="shared" si="21"/>
        <v>21578.400000000001</v>
      </c>
    </row>
    <row r="163" spans="1:61" x14ac:dyDescent="0.25">
      <c r="A163" s="12" t="s">
        <v>389</v>
      </c>
      <c r="B163" s="12" t="s">
        <v>218</v>
      </c>
      <c r="C163" s="41" t="s">
        <v>316</v>
      </c>
      <c r="D163" s="12" t="s">
        <v>207</v>
      </c>
      <c r="E163" s="56">
        <v>40000</v>
      </c>
      <c r="F163" s="56">
        <v>1148</v>
      </c>
      <c r="G163">
        <v>442.65</v>
      </c>
      <c r="H163" s="42">
        <v>1216</v>
      </c>
      <c r="I163" s="42">
        <v>25</v>
      </c>
      <c r="J163" s="42">
        <v>2831.65</v>
      </c>
      <c r="K163" s="63">
        <f t="shared" si="21"/>
        <v>37168.35</v>
      </c>
    </row>
    <row r="164" spans="1:61" x14ac:dyDescent="0.25">
      <c r="A164" t="s">
        <v>422</v>
      </c>
      <c r="B164" t="s">
        <v>423</v>
      </c>
      <c r="C164" s="14" t="s">
        <v>316</v>
      </c>
      <c r="D164" t="s">
        <v>207</v>
      </c>
      <c r="E164" s="42">
        <v>25000</v>
      </c>
      <c r="F164" s="42">
        <v>717.5</v>
      </c>
      <c r="G164" s="42">
        <v>0</v>
      </c>
      <c r="H164" s="42">
        <v>760</v>
      </c>
      <c r="I164" s="42">
        <v>25</v>
      </c>
      <c r="J164" s="42">
        <v>1502.5</v>
      </c>
      <c r="K164" s="63">
        <f t="shared" si="21"/>
        <v>23497.5</v>
      </c>
    </row>
    <row r="165" spans="1:61" x14ac:dyDescent="0.25">
      <c r="A165" t="s">
        <v>424</v>
      </c>
      <c r="B165" t="s">
        <v>77</v>
      </c>
      <c r="C165" s="14" t="s">
        <v>316</v>
      </c>
      <c r="D165" t="s">
        <v>207</v>
      </c>
      <c r="E165" s="42">
        <v>25000</v>
      </c>
      <c r="F165" s="42">
        <v>717.5</v>
      </c>
      <c r="G165" s="42">
        <v>0</v>
      </c>
      <c r="H165" s="42">
        <v>760</v>
      </c>
      <c r="I165" s="42">
        <v>25</v>
      </c>
      <c r="J165" s="42">
        <v>1502.5</v>
      </c>
      <c r="K165" s="63">
        <f t="shared" si="21"/>
        <v>23497.5</v>
      </c>
    </row>
    <row r="166" spans="1:61" s="29" customFormat="1" x14ac:dyDescent="0.25">
      <c r="A166" t="s">
        <v>319</v>
      </c>
      <c r="B166" t="s">
        <v>61</v>
      </c>
      <c r="C166" s="14" t="s">
        <v>315</v>
      </c>
      <c r="D166" t="s">
        <v>207</v>
      </c>
      <c r="E166" s="42">
        <v>20000</v>
      </c>
      <c r="F166" s="42">
        <v>574</v>
      </c>
      <c r="G166" s="42">
        <v>0</v>
      </c>
      <c r="H166" s="42">
        <v>608</v>
      </c>
      <c r="I166" s="63">
        <v>5747.17</v>
      </c>
      <c r="J166" s="42">
        <v>6929.17</v>
      </c>
      <c r="K166" s="63">
        <f t="shared" si="21"/>
        <v>13070.83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</row>
    <row r="167" spans="1:61" x14ac:dyDescent="0.25">
      <c r="A167" t="s">
        <v>465</v>
      </c>
      <c r="B167" t="s">
        <v>77</v>
      </c>
      <c r="C167" s="14" t="s">
        <v>316</v>
      </c>
      <c r="D167" t="s">
        <v>207</v>
      </c>
      <c r="E167" s="42">
        <v>25000</v>
      </c>
      <c r="F167">
        <v>717.5</v>
      </c>
      <c r="G167" s="42">
        <v>0</v>
      </c>
      <c r="H167" s="42">
        <v>760</v>
      </c>
      <c r="I167" s="42">
        <v>25</v>
      </c>
      <c r="J167" s="42">
        <v>1502.5</v>
      </c>
      <c r="K167" s="63">
        <f t="shared" si="21"/>
        <v>23497.5</v>
      </c>
    </row>
    <row r="168" spans="1:61" x14ac:dyDescent="0.25">
      <c r="A168" t="s">
        <v>466</v>
      </c>
      <c r="B168" t="s">
        <v>194</v>
      </c>
      <c r="C168" s="14" t="s">
        <v>316</v>
      </c>
      <c r="D168" t="s">
        <v>207</v>
      </c>
      <c r="E168" s="42">
        <v>25000</v>
      </c>
      <c r="F168">
        <v>717.5</v>
      </c>
      <c r="G168" s="42">
        <v>0</v>
      </c>
      <c r="H168" s="42">
        <v>760</v>
      </c>
      <c r="I168" s="42">
        <v>25</v>
      </c>
      <c r="J168" s="42">
        <v>1502.5</v>
      </c>
      <c r="K168" s="63">
        <f t="shared" si="21"/>
        <v>23497.5</v>
      </c>
    </row>
    <row r="169" spans="1:61" x14ac:dyDescent="0.25">
      <c r="A169" t="s">
        <v>219</v>
      </c>
      <c r="B169" t="s">
        <v>179</v>
      </c>
      <c r="C169" s="14" t="s">
        <v>316</v>
      </c>
      <c r="D169" t="s">
        <v>207</v>
      </c>
      <c r="E169" s="42">
        <v>23000</v>
      </c>
      <c r="F169" s="42">
        <f>E169*0.0287</f>
        <v>660.1</v>
      </c>
      <c r="G169" s="42">
        <v>0</v>
      </c>
      <c r="H169" s="42">
        <v>699.2</v>
      </c>
      <c r="I169" s="63">
        <v>6599.66</v>
      </c>
      <c r="J169" s="42">
        <v>7958.96</v>
      </c>
      <c r="K169" s="63">
        <f t="shared" si="21"/>
        <v>15041.04</v>
      </c>
    </row>
    <row r="170" spans="1:61" x14ac:dyDescent="0.25">
      <c r="A170" s="26" t="s">
        <v>12</v>
      </c>
      <c r="B170" s="26">
        <v>37</v>
      </c>
      <c r="C170" s="27"/>
      <c r="D170" s="26"/>
      <c r="E170" s="49">
        <f>SUM(E133:E169)</f>
        <v>928467.5</v>
      </c>
      <c r="F170" s="49">
        <f>SUM(F133:F169)</f>
        <v>26647.03</v>
      </c>
      <c r="G170" s="49">
        <f>SUM(G133:G169)</f>
        <v>3444.98</v>
      </c>
      <c r="H170" s="49">
        <f t="shared" ref="H170:J170" si="24">SUM(H133:H169)</f>
        <v>28225.41</v>
      </c>
      <c r="I170" s="49">
        <f t="shared" si="24"/>
        <v>82327.39</v>
      </c>
      <c r="J170" s="49">
        <f t="shared" si="24"/>
        <v>140644.81</v>
      </c>
      <c r="K170" s="49">
        <f>SUM(K133:K169)</f>
        <v>787822.69</v>
      </c>
    </row>
    <row r="172" spans="1:61" x14ac:dyDescent="0.25">
      <c r="A172" s="66" t="s">
        <v>411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</row>
    <row r="173" spans="1:61" x14ac:dyDescent="0.25">
      <c r="A173" s="6" t="s">
        <v>252</v>
      </c>
      <c r="B173" s="6" t="s">
        <v>20</v>
      </c>
      <c r="C173" s="14" t="s">
        <v>315</v>
      </c>
      <c r="D173" t="s">
        <v>207</v>
      </c>
      <c r="E173" s="42">
        <v>33000</v>
      </c>
      <c r="F173" s="42">
        <f>E173*0.0287</f>
        <v>947.1</v>
      </c>
      <c r="G173" s="42">
        <v>0</v>
      </c>
      <c r="H173" s="42">
        <f>E173*0.0304</f>
        <v>1003.2</v>
      </c>
      <c r="I173" s="42">
        <v>1752.45</v>
      </c>
      <c r="J173" s="42">
        <f>+F173+G173+H173+I173</f>
        <v>3702.75</v>
      </c>
      <c r="K173" s="63">
        <f>E173-J173</f>
        <v>29297.25</v>
      </c>
    </row>
    <row r="174" spans="1:61" x14ac:dyDescent="0.25">
      <c r="A174" t="s">
        <v>251</v>
      </c>
      <c r="B174" s="8" t="s">
        <v>96</v>
      </c>
      <c r="C174" s="14" t="s">
        <v>315</v>
      </c>
      <c r="D174" t="s">
        <v>207</v>
      </c>
      <c r="E174" s="42">
        <v>60000</v>
      </c>
      <c r="F174" s="42">
        <v>1722</v>
      </c>
      <c r="G174" s="42">
        <v>3486.68</v>
      </c>
      <c r="H174" s="42">
        <f>E174*0.0304</f>
        <v>1824</v>
      </c>
      <c r="I174" s="42">
        <v>175</v>
      </c>
      <c r="J174" s="42">
        <f>+F174+G174+H174+I174</f>
        <v>7207.68</v>
      </c>
      <c r="K174" s="63">
        <f t="shared" ref="K174:K177" si="25">E174-J174</f>
        <v>52792.32</v>
      </c>
    </row>
    <row r="175" spans="1:61" x14ac:dyDescent="0.25">
      <c r="A175" t="s">
        <v>182</v>
      </c>
      <c r="B175" t="s">
        <v>183</v>
      </c>
      <c r="C175" s="14" t="s">
        <v>315</v>
      </c>
      <c r="D175" t="s">
        <v>207</v>
      </c>
      <c r="E175" s="42">
        <v>44000</v>
      </c>
      <c r="F175" s="42">
        <v>1262.8</v>
      </c>
      <c r="G175" s="42">
        <v>770.57</v>
      </c>
      <c r="H175" s="42">
        <f>E175*0.0304</f>
        <v>1337.6</v>
      </c>
      <c r="I175" s="42">
        <v>10688.52</v>
      </c>
      <c r="J175" s="42">
        <f>+F175+G175+H175+I175</f>
        <v>14059.49</v>
      </c>
      <c r="K175" s="63">
        <f t="shared" si="25"/>
        <v>29940.51</v>
      </c>
    </row>
    <row r="176" spans="1:61" x14ac:dyDescent="0.25">
      <c r="A176" s="6" t="s">
        <v>379</v>
      </c>
      <c r="B176" s="6" t="s">
        <v>183</v>
      </c>
      <c r="C176" s="14" t="s">
        <v>316</v>
      </c>
      <c r="D176" t="s">
        <v>206</v>
      </c>
      <c r="E176" s="42">
        <v>44000</v>
      </c>
      <c r="F176" s="42">
        <v>1262.8</v>
      </c>
      <c r="G176" s="42">
        <v>0</v>
      </c>
      <c r="H176" s="42">
        <v>1337.6</v>
      </c>
      <c r="I176" s="42">
        <v>175</v>
      </c>
      <c r="J176" s="42">
        <f>+F176+G176+H176+I176</f>
        <v>2775.4</v>
      </c>
      <c r="K176" s="63">
        <f t="shared" si="25"/>
        <v>41224.6</v>
      </c>
    </row>
    <row r="177" spans="1:39" x14ac:dyDescent="0.25">
      <c r="A177" s="6" t="s">
        <v>380</v>
      </c>
      <c r="B177" s="6" t="s">
        <v>96</v>
      </c>
      <c r="C177" s="14" t="s">
        <v>315</v>
      </c>
      <c r="D177" t="s">
        <v>206</v>
      </c>
      <c r="E177" s="56">
        <v>56000</v>
      </c>
      <c r="F177" s="42">
        <v>1607.2</v>
      </c>
      <c r="G177" s="42">
        <v>0</v>
      </c>
      <c r="H177" s="42">
        <v>1702.4</v>
      </c>
      <c r="I177" s="42">
        <v>175</v>
      </c>
      <c r="J177" s="42">
        <f>+F177+G177+H177+I177</f>
        <v>3484.6</v>
      </c>
      <c r="K177" s="63">
        <f t="shared" si="25"/>
        <v>52515.4</v>
      </c>
    </row>
    <row r="178" spans="1:39" x14ac:dyDescent="0.25">
      <c r="A178" s="26" t="s">
        <v>12</v>
      </c>
      <c r="B178" s="26">
        <v>5</v>
      </c>
      <c r="C178" s="27"/>
      <c r="D178" s="26"/>
      <c r="E178" s="49">
        <f t="shared" ref="E178:H178" si="26">SUM(E173:E177)</f>
        <v>237000</v>
      </c>
      <c r="F178" s="49">
        <f t="shared" si="26"/>
        <v>6801.9</v>
      </c>
      <c r="G178" s="49">
        <f>SUM(G173:G177)</f>
        <v>4257.25</v>
      </c>
      <c r="H178" s="49">
        <f t="shared" si="26"/>
        <v>7204.8</v>
      </c>
      <c r="I178" s="49">
        <f>SUM(I173:I177)</f>
        <v>12965.97</v>
      </c>
      <c r="J178" s="49">
        <f>SUM(J173:J177)</f>
        <v>31229.919999999998</v>
      </c>
      <c r="K178" s="49">
        <f>SUM(K173:K177)</f>
        <v>205770.08</v>
      </c>
    </row>
    <row r="180" spans="1:39" x14ac:dyDescent="0.25">
      <c r="A180" s="66" t="s">
        <v>299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</row>
    <row r="181" spans="1:39" x14ac:dyDescent="0.25">
      <c r="A181" t="s">
        <v>190</v>
      </c>
      <c r="B181" t="s">
        <v>413</v>
      </c>
      <c r="C181" s="14" t="s">
        <v>315</v>
      </c>
      <c r="D181" t="s">
        <v>207</v>
      </c>
      <c r="E181" s="42">
        <v>50000</v>
      </c>
      <c r="F181" s="42">
        <v>1435</v>
      </c>
      <c r="G181" s="42">
        <v>1854</v>
      </c>
      <c r="H181" s="42">
        <f>E181*0.0304</f>
        <v>1520</v>
      </c>
      <c r="I181" s="42">
        <v>175</v>
      </c>
      <c r="J181" s="42">
        <v>4984</v>
      </c>
      <c r="K181" s="42">
        <f>E181-J181</f>
        <v>45016</v>
      </c>
    </row>
    <row r="182" spans="1:39" x14ac:dyDescent="0.25">
      <c r="A182" s="6" t="s">
        <v>266</v>
      </c>
      <c r="B182" s="6" t="s">
        <v>414</v>
      </c>
      <c r="C182" s="14" t="s">
        <v>316</v>
      </c>
      <c r="D182" s="10" t="s">
        <v>207</v>
      </c>
      <c r="E182" s="42">
        <v>50000</v>
      </c>
      <c r="F182" s="42">
        <v>1435</v>
      </c>
      <c r="G182" s="42">
        <v>1854</v>
      </c>
      <c r="H182" s="42">
        <f>E182*0.0304</f>
        <v>1520</v>
      </c>
      <c r="I182" s="42">
        <v>2925</v>
      </c>
      <c r="J182" s="42">
        <v>7734</v>
      </c>
      <c r="K182" s="42">
        <f>+E182-J182</f>
        <v>42266</v>
      </c>
    </row>
    <row r="183" spans="1:39" s="12" customFormat="1" x14ac:dyDescent="0.25">
      <c r="A183" s="39" t="s">
        <v>407</v>
      </c>
      <c r="B183" s="39" t="s">
        <v>16</v>
      </c>
      <c r="C183" s="41" t="s">
        <v>316</v>
      </c>
      <c r="D183" s="44" t="s">
        <v>206</v>
      </c>
      <c r="E183" s="42">
        <v>133000</v>
      </c>
      <c r="F183" s="42">
        <v>3817.1</v>
      </c>
      <c r="G183" s="42">
        <v>0</v>
      </c>
      <c r="H183" s="42">
        <v>4043.2</v>
      </c>
      <c r="I183" s="42">
        <v>25</v>
      </c>
      <c r="J183" s="42">
        <v>7885.3</v>
      </c>
      <c r="K183" s="42">
        <f>E183-J183</f>
        <v>125114.7</v>
      </c>
    </row>
    <row r="184" spans="1:39" s="12" customFormat="1" x14ac:dyDescent="0.25">
      <c r="A184" s="26" t="s">
        <v>12</v>
      </c>
      <c r="B184" s="26">
        <v>3</v>
      </c>
      <c r="C184" s="27"/>
      <c r="D184" s="26"/>
      <c r="E184" s="49">
        <f>SUM(E181:E182)+E183</f>
        <v>233000</v>
      </c>
      <c r="F184" s="49">
        <f>SUM(F181:F182)+F183</f>
        <v>6687.1</v>
      </c>
      <c r="G184" s="49">
        <f>SUM(G181:G183)</f>
        <v>3708</v>
      </c>
      <c r="H184" s="49">
        <f>SUM(H181:H182)+H183</f>
        <v>7083.2</v>
      </c>
      <c r="I184" s="49">
        <f>SUM(I181:I182)+I183</f>
        <v>3125</v>
      </c>
      <c r="J184" s="49">
        <f>SUM(J181:J182)+J183</f>
        <v>20603.3</v>
      </c>
      <c r="K184" s="49">
        <f>SUM(K181:K183)</f>
        <v>212396.7</v>
      </c>
    </row>
    <row r="185" spans="1:39" x14ac:dyDescent="0.25">
      <c r="A185" s="1"/>
      <c r="B185" s="1"/>
      <c r="C185" s="17"/>
      <c r="D185" s="1"/>
      <c r="E185" s="55"/>
      <c r="F185" s="55"/>
      <c r="G185" s="55"/>
      <c r="H185" s="55"/>
      <c r="I185" s="55"/>
      <c r="J185" s="55"/>
      <c r="K185" s="55"/>
    </row>
    <row r="186" spans="1:39" s="12" customFormat="1" x14ac:dyDescent="0.25">
      <c r="A186" s="11" t="s">
        <v>441</v>
      </c>
      <c r="C186" s="41"/>
      <c r="E186" s="56"/>
      <c r="F186" s="56"/>
      <c r="G186" s="56"/>
      <c r="H186" s="56"/>
      <c r="I186" s="56"/>
      <c r="J186" s="56"/>
      <c r="K186" s="56"/>
    </row>
    <row r="187" spans="1:39" s="28" customFormat="1" ht="13.5" customHeight="1" x14ac:dyDescent="0.25">
      <c r="A187" s="12" t="s">
        <v>46</v>
      </c>
      <c r="B187" s="12" t="s">
        <v>47</v>
      </c>
      <c r="C187" s="41" t="s">
        <v>315</v>
      </c>
      <c r="D187" s="12" t="s">
        <v>207</v>
      </c>
      <c r="E187" s="56">
        <v>50000</v>
      </c>
      <c r="F187" s="56">
        <f>E187*0.0287</f>
        <v>1435</v>
      </c>
      <c r="G187" s="63">
        <v>1854</v>
      </c>
      <c r="H187" s="56">
        <v>1520</v>
      </c>
      <c r="I187" s="56">
        <v>1375</v>
      </c>
      <c r="J187" s="56">
        <f>F187+G187+H187+I187</f>
        <v>6184</v>
      </c>
      <c r="K187" s="56">
        <f>E187-J187</f>
        <v>43816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x14ac:dyDescent="0.25">
      <c r="A188" s="26" t="s">
        <v>12</v>
      </c>
      <c r="B188" s="26">
        <v>1</v>
      </c>
      <c r="C188" s="27"/>
      <c r="D188" s="26"/>
      <c r="E188" s="49">
        <f>SUM(E187:E187)</f>
        <v>50000</v>
      </c>
      <c r="F188" s="49">
        <f>SUM(F187:F187)</f>
        <v>1435</v>
      </c>
      <c r="G188" s="49">
        <f>G187</f>
        <v>1854</v>
      </c>
      <c r="H188" s="49">
        <f>SUM(H187:H187)</f>
        <v>1520</v>
      </c>
      <c r="I188" s="49">
        <f>SUM(I187:I187)</f>
        <v>1375</v>
      </c>
      <c r="J188" s="49">
        <f>SUM(J187:J187)</f>
        <v>6184</v>
      </c>
      <c r="K188" s="49">
        <f>SUM(K187:K187)</f>
        <v>43816</v>
      </c>
    </row>
    <row r="189" spans="1:39" s="1" customFormat="1" x14ac:dyDescent="0.25">
      <c r="A189" s="11"/>
      <c r="B189" s="11"/>
      <c r="C189" s="16"/>
      <c r="D189" s="11"/>
      <c r="E189" s="53"/>
      <c r="F189" s="53"/>
      <c r="G189" s="53"/>
      <c r="H189" s="53"/>
      <c r="I189" s="53"/>
      <c r="J189" s="53"/>
      <c r="K189" s="53"/>
    </row>
    <row r="190" spans="1:39" x14ac:dyDescent="0.25">
      <c r="A190" s="11" t="s">
        <v>390</v>
      </c>
      <c r="B190" s="11"/>
      <c r="C190" s="16"/>
      <c r="D190" s="11"/>
      <c r="E190" s="53"/>
      <c r="F190" s="53"/>
      <c r="G190" s="53"/>
      <c r="H190" s="53"/>
      <c r="I190" s="53"/>
      <c r="J190" s="53"/>
      <c r="K190" s="53"/>
    </row>
    <row r="191" spans="1:39" x14ac:dyDescent="0.25">
      <c r="A191" s="12" t="s">
        <v>391</v>
      </c>
      <c r="B191" s="12" t="s">
        <v>392</v>
      </c>
      <c r="C191" s="41" t="s">
        <v>315</v>
      </c>
      <c r="D191" s="12" t="s">
        <v>394</v>
      </c>
      <c r="E191" s="56">
        <v>56000</v>
      </c>
      <c r="F191" s="56">
        <v>1607.2</v>
      </c>
      <c r="G191" s="56">
        <v>2733.96</v>
      </c>
      <c r="H191" s="56">
        <v>1702.4</v>
      </c>
      <c r="I191" s="56">
        <v>25</v>
      </c>
      <c r="J191" s="56">
        <v>6068.56</v>
      </c>
      <c r="K191" s="56">
        <f>E191-J191</f>
        <v>49931.44</v>
      </c>
    </row>
    <row r="192" spans="1:39" x14ac:dyDescent="0.25">
      <c r="A192" s="26" t="s">
        <v>393</v>
      </c>
      <c r="B192" s="26">
        <v>1</v>
      </c>
      <c r="C192" s="27"/>
      <c r="D192" s="28"/>
      <c r="E192" s="49">
        <f t="shared" ref="E192:K192" si="27">SUM(E191)</f>
        <v>56000</v>
      </c>
      <c r="F192" s="49">
        <f t="shared" si="27"/>
        <v>1607.2</v>
      </c>
      <c r="G192" s="49">
        <f>SUM(G191)</f>
        <v>2733.96</v>
      </c>
      <c r="H192" s="49">
        <f t="shared" si="27"/>
        <v>1702.4</v>
      </c>
      <c r="I192" s="49">
        <f t="shared" si="27"/>
        <v>25</v>
      </c>
      <c r="J192" s="49">
        <f t="shared" si="27"/>
        <v>6068.56</v>
      </c>
      <c r="K192" s="49">
        <f t="shared" si="27"/>
        <v>49931.44</v>
      </c>
    </row>
    <row r="194" spans="1:11" x14ac:dyDescent="0.25">
      <c r="A194" s="66" t="s">
        <v>300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  <row r="195" spans="1:11" x14ac:dyDescent="0.25">
      <c r="A195" t="s">
        <v>44</v>
      </c>
      <c r="B195" t="s">
        <v>45</v>
      </c>
      <c r="C195" s="14" t="s">
        <v>315</v>
      </c>
      <c r="D195" t="s">
        <v>206</v>
      </c>
      <c r="E195" s="42">
        <v>57000</v>
      </c>
      <c r="F195" s="42">
        <f>E195*0.0287</f>
        <v>1635.9</v>
      </c>
      <c r="G195" s="63">
        <v>2606.65</v>
      </c>
      <c r="H195" s="42">
        <v>1732.8</v>
      </c>
      <c r="I195" s="63">
        <v>1972.45</v>
      </c>
      <c r="J195" s="42">
        <v>7947.8</v>
      </c>
      <c r="K195" s="42">
        <f>E195-J195</f>
        <v>49052.2</v>
      </c>
    </row>
    <row r="196" spans="1:11" x14ac:dyDescent="0.25">
      <c r="A196" t="s">
        <v>48</v>
      </c>
      <c r="B196" t="s">
        <v>45</v>
      </c>
      <c r="C196" s="14" t="s">
        <v>316</v>
      </c>
      <c r="D196" t="s">
        <v>206</v>
      </c>
      <c r="E196" s="42">
        <v>57000</v>
      </c>
      <c r="F196" s="42">
        <f>E196*0.0287</f>
        <v>1635.9</v>
      </c>
      <c r="G196" s="42">
        <v>0</v>
      </c>
      <c r="H196" s="42">
        <v>1732.8</v>
      </c>
      <c r="I196" s="63">
        <v>1315</v>
      </c>
      <c r="J196" s="42">
        <v>4683.7</v>
      </c>
      <c r="K196" s="42">
        <f>E196-J196</f>
        <v>52316.3</v>
      </c>
    </row>
    <row r="197" spans="1:11" x14ac:dyDescent="0.25">
      <c r="A197" t="s">
        <v>245</v>
      </c>
      <c r="B197" t="s">
        <v>265</v>
      </c>
      <c r="C197" s="14" t="s">
        <v>316</v>
      </c>
      <c r="D197" s="7" t="s">
        <v>207</v>
      </c>
      <c r="E197" s="42">
        <v>44000</v>
      </c>
      <c r="F197" s="42">
        <f>E197*0.0287</f>
        <v>1262.8</v>
      </c>
      <c r="G197" s="63">
        <v>1007.19</v>
      </c>
      <c r="H197" s="42">
        <v>1337.6</v>
      </c>
      <c r="I197" s="42">
        <v>175</v>
      </c>
      <c r="J197" s="42">
        <v>3782.59</v>
      </c>
      <c r="K197" s="42">
        <f>E197-J197</f>
        <v>40217.410000000003</v>
      </c>
    </row>
    <row r="198" spans="1:11" x14ac:dyDescent="0.25">
      <c r="A198" s="6" t="s">
        <v>336</v>
      </c>
      <c r="B198" s="6" t="s">
        <v>16</v>
      </c>
      <c r="C198" s="14" t="s">
        <v>315</v>
      </c>
      <c r="D198" s="10" t="s">
        <v>206</v>
      </c>
      <c r="E198" s="42">
        <v>110000</v>
      </c>
      <c r="F198" s="42">
        <f>E198*0.0287</f>
        <v>3157</v>
      </c>
      <c r="G198" s="63">
        <v>14457.62</v>
      </c>
      <c r="H198" s="42">
        <v>3344</v>
      </c>
      <c r="I198" s="42">
        <v>25</v>
      </c>
      <c r="J198" s="42">
        <v>20983.62</v>
      </c>
      <c r="K198" s="42">
        <f>E198-J198</f>
        <v>89016.38</v>
      </c>
    </row>
    <row r="199" spans="1:11" x14ac:dyDescent="0.25">
      <c r="A199" s="26" t="s">
        <v>12</v>
      </c>
      <c r="B199" s="26">
        <v>4</v>
      </c>
      <c r="C199" s="27"/>
      <c r="D199" s="26"/>
      <c r="E199" s="49">
        <f t="shared" ref="E199:J199" si="28">SUM(E195:E198)</f>
        <v>268000</v>
      </c>
      <c r="F199" s="49">
        <f t="shared" si="28"/>
        <v>7691.6</v>
      </c>
      <c r="G199" s="49">
        <f>SUM(G195:G198)</f>
        <v>18071.46</v>
      </c>
      <c r="H199" s="49">
        <f t="shared" si="28"/>
        <v>8147.2</v>
      </c>
      <c r="I199" s="49">
        <f t="shared" si="28"/>
        <v>3487.45</v>
      </c>
      <c r="J199" s="49">
        <f t="shared" si="28"/>
        <v>37397.71</v>
      </c>
      <c r="K199" s="49">
        <f>SUM(K195:K197)+K198</f>
        <v>230602.29</v>
      </c>
    </row>
    <row r="200" spans="1:11" x14ac:dyDescent="0.25">
      <c r="J200" s="56"/>
    </row>
    <row r="201" spans="1:11" s="12" customFormat="1" x14ac:dyDescent="0.25">
      <c r="A201" s="66" t="s">
        <v>301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</row>
    <row r="202" spans="1:11" s="1" customFormat="1" x14ac:dyDescent="0.25">
      <c r="A202" s="12" t="s">
        <v>337</v>
      </c>
      <c r="B202" s="12" t="s">
        <v>209</v>
      </c>
      <c r="C202" s="41" t="s">
        <v>315</v>
      </c>
      <c r="D202" s="12" t="s">
        <v>206</v>
      </c>
      <c r="E202" s="42">
        <v>26250</v>
      </c>
      <c r="F202" s="42">
        <v>753.38</v>
      </c>
      <c r="G202" s="42">
        <v>0</v>
      </c>
      <c r="H202" s="42">
        <v>798</v>
      </c>
      <c r="I202" s="63">
        <v>4944.12</v>
      </c>
      <c r="J202" s="42">
        <f>+F202+G202+H202+I202</f>
        <v>6495.5</v>
      </c>
      <c r="K202" s="63">
        <f>E202-J202</f>
        <v>19754.5</v>
      </c>
    </row>
    <row r="203" spans="1:11" s="1" customFormat="1" x14ac:dyDescent="0.25">
      <c r="A203" s="2" t="s">
        <v>12</v>
      </c>
      <c r="B203" s="2">
        <v>1</v>
      </c>
      <c r="C203" s="15"/>
      <c r="D203" s="2"/>
      <c r="E203" s="50">
        <f t="shared" ref="E203:K203" si="29">SUM(E202:E202)</f>
        <v>26250</v>
      </c>
      <c r="F203" s="50">
        <f t="shared" si="29"/>
        <v>753.38</v>
      </c>
      <c r="G203" s="50">
        <f>SUM(G202:G202)</f>
        <v>0</v>
      </c>
      <c r="H203" s="50">
        <f t="shared" si="29"/>
        <v>798</v>
      </c>
      <c r="I203" s="50">
        <f t="shared" si="29"/>
        <v>4944.12</v>
      </c>
      <c r="J203" s="50">
        <f t="shared" si="29"/>
        <v>6495.5</v>
      </c>
      <c r="K203" s="50">
        <f t="shared" si="29"/>
        <v>19754.5</v>
      </c>
    </row>
    <row r="204" spans="1:11" s="11" customFormat="1" x14ac:dyDescent="0.25">
      <c r="A204"/>
      <c r="B204"/>
      <c r="C204" s="14"/>
      <c r="D204"/>
      <c r="E204" s="42"/>
      <c r="F204" s="42"/>
      <c r="G204" s="42"/>
      <c r="H204" s="42"/>
      <c r="I204" s="42"/>
      <c r="J204" s="42"/>
      <c r="K204" s="42"/>
    </row>
    <row r="205" spans="1:11" x14ac:dyDescent="0.25">
      <c r="A205" s="66" t="s">
        <v>302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</row>
    <row r="206" spans="1:11" x14ac:dyDescent="0.25">
      <c r="A206" s="12" t="s">
        <v>36</v>
      </c>
      <c r="B206" s="12" t="s">
        <v>31</v>
      </c>
      <c r="C206" s="41" t="s">
        <v>316</v>
      </c>
      <c r="D206" s="12" t="s">
        <v>206</v>
      </c>
      <c r="E206" s="56">
        <v>41000</v>
      </c>
      <c r="F206" s="56">
        <f>E206*0.0287</f>
        <v>1176.7</v>
      </c>
      <c r="G206" s="56">
        <v>0</v>
      </c>
      <c r="H206" s="56">
        <f>E206*0.0304</f>
        <v>1246.4000000000001</v>
      </c>
      <c r="I206" s="56">
        <v>175</v>
      </c>
      <c r="J206" s="56">
        <f>F206+G206+H206+I206</f>
        <v>2598.1</v>
      </c>
      <c r="K206" s="56">
        <f>E206-J206</f>
        <v>38401.9</v>
      </c>
    </row>
    <row r="207" spans="1:11" s="1" customFormat="1" x14ac:dyDescent="0.25">
      <c r="A207" s="2" t="s">
        <v>12</v>
      </c>
      <c r="B207" s="2">
        <v>1</v>
      </c>
      <c r="C207" s="15"/>
      <c r="D207" s="2"/>
      <c r="E207" s="50">
        <f t="shared" ref="E207:K207" si="30">SUM(E206:E206)</f>
        <v>41000</v>
      </c>
      <c r="F207" s="50">
        <f t="shared" si="30"/>
        <v>1176.7</v>
      </c>
      <c r="G207" s="50">
        <f>SUM(G206:G206)</f>
        <v>0</v>
      </c>
      <c r="H207" s="50">
        <f t="shared" si="30"/>
        <v>1246.4000000000001</v>
      </c>
      <c r="I207" s="50">
        <f t="shared" si="30"/>
        <v>175</v>
      </c>
      <c r="J207" s="50">
        <f t="shared" si="30"/>
        <v>2598.1</v>
      </c>
      <c r="K207" s="50">
        <f t="shared" si="30"/>
        <v>38401.9</v>
      </c>
    </row>
    <row r="209" spans="1:11" x14ac:dyDescent="0.25">
      <c r="A209" s="67" t="s">
        <v>303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1:11" s="1" customFormat="1" x14ac:dyDescent="0.25">
      <c r="A210" t="s">
        <v>262</v>
      </c>
      <c r="B210" s="8" t="s">
        <v>400</v>
      </c>
      <c r="C210" s="14" t="s">
        <v>316</v>
      </c>
      <c r="D210" s="7" t="s">
        <v>207</v>
      </c>
      <c r="E210" s="42">
        <v>90000</v>
      </c>
      <c r="F210" s="42">
        <f>E210*0.0287</f>
        <v>2583</v>
      </c>
      <c r="G210" s="63">
        <v>9753.1200000000008</v>
      </c>
      <c r="H210" s="42">
        <f>E210*0.0304</f>
        <v>2736</v>
      </c>
      <c r="I210" s="42">
        <v>175</v>
      </c>
      <c r="J210" s="42">
        <v>15247.12</v>
      </c>
      <c r="K210" s="42">
        <f>E210-J210</f>
        <v>74752.88</v>
      </c>
    </row>
    <row r="211" spans="1:11" s="1" customFormat="1" x14ac:dyDescent="0.25">
      <c r="A211" t="s">
        <v>381</v>
      </c>
      <c r="B211" s="8" t="s">
        <v>16</v>
      </c>
      <c r="C211" s="14" t="s">
        <v>316</v>
      </c>
      <c r="D211" t="s">
        <v>206</v>
      </c>
      <c r="E211" s="42">
        <v>115000</v>
      </c>
      <c r="F211" s="42">
        <v>3300.5</v>
      </c>
      <c r="G211" s="63">
        <v>14845.02</v>
      </c>
      <c r="H211" s="42">
        <v>3496</v>
      </c>
      <c r="I211" s="63">
        <v>3179.9</v>
      </c>
      <c r="J211" s="42">
        <v>24821.42</v>
      </c>
      <c r="K211" s="42">
        <f>E211-J211</f>
        <v>90178.58</v>
      </c>
    </row>
    <row r="212" spans="1:11" s="1" customFormat="1" x14ac:dyDescent="0.25">
      <c r="A212" s="2" t="s">
        <v>12</v>
      </c>
      <c r="B212" s="2">
        <v>2</v>
      </c>
      <c r="C212" s="15"/>
      <c r="D212" s="2"/>
      <c r="E212" s="50">
        <f>SUM(E210:E210)+E211</f>
        <v>205000</v>
      </c>
      <c r="F212" s="50">
        <f>SUM(F210:F211)</f>
        <v>5883.5</v>
      </c>
      <c r="G212" s="50">
        <f>SUM(G210:G210)+G211</f>
        <v>24598.14</v>
      </c>
      <c r="H212" s="50">
        <f>SUM(H210:H210)+H211</f>
        <v>6232</v>
      </c>
      <c r="I212" s="50">
        <f>SUM(I210:I210)+I211</f>
        <v>3354.9</v>
      </c>
      <c r="J212" s="50">
        <f>SUM(J210:J210)+J211</f>
        <v>40068.54</v>
      </c>
      <c r="K212" s="50">
        <f>SUM(K210:K210)+K211</f>
        <v>164931.46</v>
      </c>
    </row>
    <row r="213" spans="1:11" x14ac:dyDescent="0.25">
      <c r="A213" s="1"/>
      <c r="B213" s="1"/>
      <c r="C213" s="17"/>
      <c r="D213" s="1"/>
      <c r="E213" s="51"/>
      <c r="F213" s="51"/>
      <c r="G213" s="51"/>
      <c r="H213" s="51"/>
      <c r="I213" s="51"/>
      <c r="J213" s="51"/>
      <c r="K213" s="51"/>
    </row>
    <row r="214" spans="1:11" s="11" customFormat="1" x14ac:dyDescent="0.25">
      <c r="A214" s="1" t="s">
        <v>371</v>
      </c>
      <c r="B214" s="1"/>
      <c r="C214" s="17"/>
      <c r="D214" s="1"/>
      <c r="E214" s="51"/>
      <c r="F214" s="51"/>
      <c r="G214" s="51"/>
      <c r="H214" s="51"/>
      <c r="I214" s="51"/>
      <c r="J214" s="51"/>
      <c r="K214" s="51"/>
    </row>
    <row r="215" spans="1:11" s="11" customFormat="1" x14ac:dyDescent="0.25">
      <c r="A215" s="20" t="s">
        <v>338</v>
      </c>
      <c r="B215" s="20" t="s">
        <v>34</v>
      </c>
      <c r="C215" s="21" t="s">
        <v>316</v>
      </c>
      <c r="D215" s="20" t="s">
        <v>207</v>
      </c>
      <c r="E215" s="57">
        <v>44000</v>
      </c>
      <c r="F215" s="57">
        <v>1262.8</v>
      </c>
      <c r="G215" s="42">
        <v>1007.19</v>
      </c>
      <c r="H215" s="57">
        <v>1337.6</v>
      </c>
      <c r="I215" s="57">
        <v>175</v>
      </c>
      <c r="J215" s="42">
        <v>3782.59</v>
      </c>
      <c r="K215" s="57">
        <f>E215-J215</f>
        <v>40217.410000000003</v>
      </c>
    </row>
    <row r="216" spans="1:11" s="11" customFormat="1" x14ac:dyDescent="0.25">
      <c r="A216" s="20" t="s">
        <v>340</v>
      </c>
      <c r="B216" s="20" t="s">
        <v>34</v>
      </c>
      <c r="C216" s="21" t="s">
        <v>316</v>
      </c>
      <c r="D216" s="20" t="s">
        <v>318</v>
      </c>
      <c r="E216" s="57">
        <v>44000</v>
      </c>
      <c r="F216" s="57">
        <v>1262.8</v>
      </c>
      <c r="G216" s="42">
        <v>1007.19</v>
      </c>
      <c r="H216" s="57">
        <v>1337.6</v>
      </c>
      <c r="I216" s="57">
        <v>175</v>
      </c>
      <c r="J216" s="42">
        <v>3782.59</v>
      </c>
      <c r="K216" s="57">
        <f>E216-J216</f>
        <v>40217.410000000003</v>
      </c>
    </row>
    <row r="217" spans="1:11" x14ac:dyDescent="0.25">
      <c r="A217" s="34" t="s">
        <v>12</v>
      </c>
      <c r="B217" s="34">
        <v>2</v>
      </c>
      <c r="C217" s="35"/>
      <c r="D217" s="34"/>
      <c r="E217" s="58">
        <f>E215+E216</f>
        <v>88000</v>
      </c>
      <c r="F217" s="58">
        <f>SUM(F215:F216)</f>
        <v>2525.6</v>
      </c>
      <c r="G217" s="58">
        <f>G215+G216</f>
        <v>2014.38</v>
      </c>
      <c r="H217" s="58">
        <f>H215+H216</f>
        <v>2675.2</v>
      </c>
      <c r="I217" s="58">
        <f>I215+I216</f>
        <v>350</v>
      </c>
      <c r="J217" s="58">
        <f>J215+J216</f>
        <v>7565.18</v>
      </c>
      <c r="K217" s="58">
        <f>K215+K216</f>
        <v>80434.820000000007</v>
      </c>
    </row>
    <row r="218" spans="1:11" s="11" customFormat="1" x14ac:dyDescent="0.25">
      <c r="A218"/>
      <c r="B218"/>
      <c r="C218" s="14"/>
      <c r="D218"/>
      <c r="E218" s="42"/>
      <c r="F218" s="42"/>
      <c r="G218" s="42"/>
      <c r="H218" s="42"/>
      <c r="I218" s="42"/>
      <c r="J218" s="42"/>
      <c r="K218" s="42"/>
    </row>
    <row r="219" spans="1:11" s="11" customFormat="1" x14ac:dyDescent="0.25">
      <c r="A219" s="66" t="s">
        <v>304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</row>
    <row r="220" spans="1:11" x14ac:dyDescent="0.25">
      <c r="A220" s="20" t="s">
        <v>33</v>
      </c>
      <c r="B220" s="20" t="s">
        <v>339</v>
      </c>
      <c r="C220" s="21" t="s">
        <v>316</v>
      </c>
      <c r="D220" s="20" t="s">
        <v>207</v>
      </c>
      <c r="E220" s="57">
        <v>91000</v>
      </c>
      <c r="F220" s="57">
        <f>E220*0.0287</f>
        <v>2611.6999999999998</v>
      </c>
      <c r="G220" s="57">
        <v>0</v>
      </c>
      <c r="H220" s="57">
        <f>E220*0.0304</f>
        <v>2766.4</v>
      </c>
      <c r="I220" s="57">
        <v>2300</v>
      </c>
      <c r="J220" s="42">
        <v>7678.1</v>
      </c>
      <c r="K220" s="57">
        <f>E220-J220</f>
        <v>83321.899999999994</v>
      </c>
    </row>
    <row r="221" spans="1:11" x14ac:dyDescent="0.25">
      <c r="A221" s="20" t="s">
        <v>341</v>
      </c>
      <c r="B221" s="20" t="s">
        <v>34</v>
      </c>
      <c r="C221" s="21" t="s">
        <v>316</v>
      </c>
      <c r="D221" s="20" t="s">
        <v>207</v>
      </c>
      <c r="E221" s="57">
        <v>44000</v>
      </c>
      <c r="F221" s="57">
        <v>1262.8</v>
      </c>
      <c r="G221" s="42">
        <v>1007.19</v>
      </c>
      <c r="H221" s="57">
        <v>1337.6</v>
      </c>
      <c r="I221" s="57">
        <v>175</v>
      </c>
      <c r="J221" s="42">
        <v>3782.59</v>
      </c>
      <c r="K221" s="57">
        <f>E221-J221</f>
        <v>40217.410000000003</v>
      </c>
    </row>
    <row r="222" spans="1:11" s="1" customFormat="1" x14ac:dyDescent="0.25">
      <c r="A222" s="2" t="s">
        <v>12</v>
      </c>
      <c r="B222" s="2">
        <v>2</v>
      </c>
      <c r="C222" s="15"/>
      <c r="D222" s="2"/>
      <c r="E222" s="50">
        <f>SUM(E220:E220)+E221</f>
        <v>135000</v>
      </c>
      <c r="F222" s="50">
        <f>SUM(F220:F221)</f>
        <v>3874.5</v>
      </c>
      <c r="G222" s="50">
        <f>SUM(G220:G220)+G221</f>
        <v>1007.19</v>
      </c>
      <c r="H222" s="50">
        <f>SUM(H220:H220)+H221</f>
        <v>4104</v>
      </c>
      <c r="I222" s="50">
        <f>SUM(I220:I220)+I221</f>
        <v>2475</v>
      </c>
      <c r="J222" s="50">
        <f>SUM(J220:J220)+J221</f>
        <v>11460.69</v>
      </c>
      <c r="K222" s="50">
        <f>SUM(K220:K220)+K221</f>
        <v>123539.31</v>
      </c>
    </row>
    <row r="223" spans="1:11" s="1" customFormat="1" x14ac:dyDescent="0.25">
      <c r="A223"/>
      <c r="B223"/>
      <c r="C223" s="14"/>
      <c r="D223"/>
      <c r="E223" s="42"/>
      <c r="F223" s="42"/>
      <c r="G223" s="42"/>
      <c r="H223" s="42"/>
      <c r="I223" s="42"/>
      <c r="J223" s="42"/>
      <c r="K223" s="42"/>
    </row>
    <row r="224" spans="1:11" x14ac:dyDescent="0.25">
      <c r="A224" s="66" t="s">
        <v>305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</row>
    <row r="225" spans="1:256" x14ac:dyDescent="0.25">
      <c r="A225" s="13" t="s">
        <v>30</v>
      </c>
      <c r="B225" t="s">
        <v>433</v>
      </c>
      <c r="C225" s="14" t="s">
        <v>316</v>
      </c>
      <c r="D225" t="s">
        <v>206</v>
      </c>
      <c r="E225" s="42">
        <v>45000</v>
      </c>
      <c r="F225" s="42">
        <f>E225*0.0287</f>
        <v>1291.5</v>
      </c>
      <c r="G225">
        <v>911.71</v>
      </c>
      <c r="H225" s="42">
        <v>1368</v>
      </c>
      <c r="I225" s="63">
        <v>1752.45</v>
      </c>
      <c r="J225" s="42">
        <v>5323.66</v>
      </c>
      <c r="K225" s="42">
        <f>E225-J225</f>
        <v>39676.339999999997</v>
      </c>
    </row>
    <row r="226" spans="1:256" s="1" customFormat="1" x14ac:dyDescent="0.25">
      <c r="A226" t="s">
        <v>32</v>
      </c>
      <c r="B226" t="s">
        <v>433</v>
      </c>
      <c r="C226" s="14" t="s">
        <v>316</v>
      </c>
      <c r="D226" t="s">
        <v>207</v>
      </c>
      <c r="E226" s="42">
        <v>45000</v>
      </c>
      <c r="F226" s="42">
        <v>1291.5</v>
      </c>
      <c r="G226" s="63">
        <v>1148.33</v>
      </c>
      <c r="H226" s="42">
        <v>1368</v>
      </c>
      <c r="I226" s="42">
        <v>175</v>
      </c>
      <c r="J226" s="42">
        <v>3982.83</v>
      </c>
      <c r="K226" s="42">
        <f t="shared" ref="K226:K228" si="31">E226-J226</f>
        <v>41017.17</v>
      </c>
    </row>
    <row r="227" spans="1:256" s="1" customFormat="1" x14ac:dyDescent="0.25">
      <c r="A227" t="s">
        <v>28</v>
      </c>
      <c r="B227" t="s">
        <v>29</v>
      </c>
      <c r="C227" s="14" t="s">
        <v>316</v>
      </c>
      <c r="D227" t="s">
        <v>206</v>
      </c>
      <c r="E227" s="42">
        <v>91000</v>
      </c>
      <c r="F227" s="42">
        <f>E227*0.0287</f>
        <v>2611.6999999999998</v>
      </c>
      <c r="G227" s="63">
        <v>9199.6200000000008</v>
      </c>
      <c r="H227" s="42">
        <v>2766.4</v>
      </c>
      <c r="I227" s="63">
        <v>5144.8999999999996</v>
      </c>
      <c r="J227" s="42">
        <v>19722.62</v>
      </c>
      <c r="K227" s="42">
        <f>E227-J227</f>
        <v>71277.38</v>
      </c>
    </row>
    <row r="228" spans="1:256" x14ac:dyDescent="0.25">
      <c r="A228" t="s">
        <v>395</v>
      </c>
      <c r="B228" t="s">
        <v>433</v>
      </c>
      <c r="C228" s="14" t="s">
        <v>316</v>
      </c>
      <c r="D228" t="s">
        <v>207</v>
      </c>
      <c r="E228" s="42">
        <v>44000</v>
      </c>
      <c r="F228" s="42">
        <v>1262.8</v>
      </c>
      <c r="G228" s="63">
        <v>1007.19</v>
      </c>
      <c r="H228" s="42">
        <v>1337.6</v>
      </c>
      <c r="I228" s="42">
        <v>175</v>
      </c>
      <c r="J228" s="42">
        <v>3782.59</v>
      </c>
      <c r="K228" s="42">
        <f t="shared" si="31"/>
        <v>40217.410000000003</v>
      </c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256" s="1" customFormat="1" x14ac:dyDescent="0.25">
      <c r="A229" s="2" t="s">
        <v>12</v>
      </c>
      <c r="B229" s="2">
        <v>4</v>
      </c>
      <c r="C229" s="15"/>
      <c r="D229" s="2"/>
      <c r="E229" s="50">
        <f t="shared" ref="E229:K229" si="32">SUM(E225:E228)</f>
        <v>225000</v>
      </c>
      <c r="F229" s="50">
        <f t="shared" si="32"/>
        <v>6457.5</v>
      </c>
      <c r="G229" s="50">
        <f>SUM(G225:G228)</f>
        <v>12266.85</v>
      </c>
      <c r="H229" s="50">
        <f t="shared" si="32"/>
        <v>6840</v>
      </c>
      <c r="I229" s="50">
        <f t="shared" si="32"/>
        <v>7247.35</v>
      </c>
      <c r="J229" s="50">
        <f t="shared" si="32"/>
        <v>32811.699999999997</v>
      </c>
      <c r="K229" s="50">
        <f t="shared" si="32"/>
        <v>192188.3</v>
      </c>
    </row>
    <row r="230" spans="1:256" x14ac:dyDescent="0.25"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256" x14ac:dyDescent="0.25">
      <c r="A231" s="66" t="s">
        <v>306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256" s="1" customFormat="1" x14ac:dyDescent="0.25">
      <c r="A232" s="6" t="s">
        <v>37</v>
      </c>
      <c r="B232" s="6" t="s">
        <v>254</v>
      </c>
      <c r="C232" s="14" t="s">
        <v>316</v>
      </c>
      <c r="D232" s="9" t="s">
        <v>207</v>
      </c>
      <c r="E232" s="42">
        <v>89500</v>
      </c>
      <c r="F232" s="42">
        <f>E232*0.0287</f>
        <v>2568.65</v>
      </c>
      <c r="G232" s="42">
        <v>0</v>
      </c>
      <c r="H232" s="42">
        <f>E232*0.0304</f>
        <v>2720.8</v>
      </c>
      <c r="I232">
        <v>175</v>
      </c>
      <c r="J232" s="42">
        <f t="shared" ref="J232:J237" si="33">+F232+G232+H232+I232</f>
        <v>5464.45</v>
      </c>
      <c r="K232" s="42">
        <f>E232-J232</f>
        <v>84035.55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256" s="26" customFormat="1" x14ac:dyDescent="0.25">
      <c r="A233" t="s">
        <v>220</v>
      </c>
      <c r="B233" s="6" t="s">
        <v>21</v>
      </c>
      <c r="C233" s="14" t="s">
        <v>315</v>
      </c>
      <c r="D233" t="s">
        <v>207</v>
      </c>
      <c r="E233" s="42">
        <v>32000</v>
      </c>
      <c r="F233" s="42">
        <v>918.4</v>
      </c>
      <c r="G233" s="42">
        <v>0</v>
      </c>
      <c r="H233" s="42">
        <v>972.8</v>
      </c>
      <c r="I233">
        <v>747</v>
      </c>
      <c r="J233" s="42">
        <f t="shared" si="33"/>
        <v>2638.2</v>
      </c>
      <c r="K233" s="42">
        <f t="shared" ref="K233:K236" si="34">E233-J233</f>
        <v>29361.8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</row>
    <row r="234" spans="1:256" s="1" customFormat="1" ht="17.25" customHeight="1" x14ac:dyDescent="0.25">
      <c r="A234" t="s">
        <v>386</v>
      </c>
      <c r="B234" s="6" t="s">
        <v>196</v>
      </c>
      <c r="C234" s="14" t="s">
        <v>316</v>
      </c>
      <c r="D234" t="s">
        <v>206</v>
      </c>
      <c r="E234" s="42">
        <v>115000</v>
      </c>
      <c r="F234" s="42">
        <v>3300.5</v>
      </c>
      <c r="G234" s="63">
        <v>15633.74</v>
      </c>
      <c r="H234" s="42">
        <v>3496</v>
      </c>
      <c r="I234">
        <v>75</v>
      </c>
      <c r="J234" s="42">
        <f t="shared" si="33"/>
        <v>22505.24</v>
      </c>
      <c r="K234" s="42">
        <f t="shared" si="34"/>
        <v>92494.76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</row>
    <row r="235" spans="1:256" x14ac:dyDescent="0.25">
      <c r="A235" t="s">
        <v>38</v>
      </c>
      <c r="B235" t="s">
        <v>14</v>
      </c>
      <c r="C235" s="14" t="s">
        <v>315</v>
      </c>
      <c r="D235" t="s">
        <v>206</v>
      </c>
      <c r="E235" s="42">
        <v>46000</v>
      </c>
      <c r="F235" s="42">
        <v>1320.2</v>
      </c>
      <c r="G235">
        <v>816.23</v>
      </c>
      <c r="H235" s="42">
        <f>E235*0.0304</f>
        <v>1398.4</v>
      </c>
      <c r="I235" s="63">
        <v>3469.9</v>
      </c>
      <c r="J235" s="42">
        <f t="shared" si="33"/>
        <v>7004.73</v>
      </c>
      <c r="K235" s="42">
        <f t="shared" si="34"/>
        <v>38995.269999999997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</row>
    <row r="236" spans="1:256" x14ac:dyDescent="0.25">
      <c r="A236" t="s">
        <v>372</v>
      </c>
      <c r="B236" s="6" t="s">
        <v>31</v>
      </c>
      <c r="C236" s="14" t="s">
        <v>315</v>
      </c>
      <c r="D236" t="s">
        <v>207</v>
      </c>
      <c r="E236" s="42">
        <v>44000</v>
      </c>
      <c r="F236" s="42">
        <v>1262.8</v>
      </c>
      <c r="G236" s="63">
        <v>1007.19</v>
      </c>
      <c r="H236" s="42">
        <v>1337.6</v>
      </c>
      <c r="I236" s="63">
        <v>1275</v>
      </c>
      <c r="J236" s="42">
        <f t="shared" si="33"/>
        <v>4882.59</v>
      </c>
      <c r="K236" s="42">
        <f t="shared" si="34"/>
        <v>39117.410000000003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</row>
    <row r="237" spans="1:256" s="36" customFormat="1" x14ac:dyDescent="0.25">
      <c r="A237" t="s">
        <v>41</v>
      </c>
      <c r="B237" t="s">
        <v>21</v>
      </c>
      <c r="C237" s="14" t="s">
        <v>315</v>
      </c>
      <c r="D237" t="s">
        <v>206</v>
      </c>
      <c r="E237" s="42">
        <v>32000</v>
      </c>
      <c r="F237" s="42">
        <f>E237*0.0287</f>
        <v>918.4</v>
      </c>
      <c r="G237" s="42">
        <v>0</v>
      </c>
      <c r="H237" s="42">
        <f>E237*0.0304</f>
        <v>972.8</v>
      </c>
      <c r="I237" s="63">
        <v>3429.9</v>
      </c>
      <c r="J237" s="42">
        <f t="shared" si="33"/>
        <v>5321.1</v>
      </c>
      <c r="K237" s="42">
        <f>E237-J237</f>
        <v>26678.9</v>
      </c>
    </row>
    <row r="238" spans="1:256" s="34" customFormat="1" x14ac:dyDescent="0.25">
      <c r="A238" s="26" t="s">
        <v>442</v>
      </c>
      <c r="B238" s="26">
        <v>6</v>
      </c>
      <c r="C238" s="27"/>
      <c r="D238" s="26"/>
      <c r="E238" s="49">
        <f t="shared" ref="E238:K238" si="35">SUM(E232:E237)</f>
        <v>358500</v>
      </c>
      <c r="F238" s="49">
        <f t="shared" si="35"/>
        <v>10288.950000000001</v>
      </c>
      <c r="G238" s="49">
        <f>SUM(G232:G237)</f>
        <v>17457.16</v>
      </c>
      <c r="H238" s="49">
        <f t="shared" si="35"/>
        <v>10898.4</v>
      </c>
      <c r="I238" s="49">
        <f t="shared" si="35"/>
        <v>9171.7999999999993</v>
      </c>
      <c r="J238" s="49">
        <f t="shared" si="35"/>
        <v>47816.31</v>
      </c>
      <c r="K238" s="49">
        <f t="shared" si="35"/>
        <v>310683.69</v>
      </c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  <c r="IT238" s="46"/>
      <c r="IU238" s="46"/>
      <c r="IV238" s="46"/>
    </row>
    <row r="240" spans="1:256" x14ac:dyDescent="0.25">
      <c r="A240" s="5" t="s">
        <v>294</v>
      </c>
      <c r="B240" s="5"/>
      <c r="C240" s="17"/>
      <c r="D240" s="5"/>
      <c r="E240" s="54"/>
      <c r="F240" s="54"/>
      <c r="G240" s="54"/>
      <c r="H240" s="54"/>
      <c r="I240" s="54"/>
      <c r="J240" s="54"/>
      <c r="K240" s="54"/>
    </row>
    <row r="241" spans="1:282" x14ac:dyDescent="0.25">
      <c r="A241" t="s">
        <v>204</v>
      </c>
      <c r="B241" t="s">
        <v>154</v>
      </c>
      <c r="C241" s="14" t="s">
        <v>316</v>
      </c>
      <c r="D241" t="s">
        <v>207</v>
      </c>
      <c r="E241" s="42">
        <v>36000</v>
      </c>
      <c r="F241" s="42">
        <f t="shared" ref="F241:F246" si="36">E241*0.0287</f>
        <v>1033.2</v>
      </c>
      <c r="G241" s="42">
        <v>0</v>
      </c>
      <c r="H241" s="42">
        <v>1094.4000000000001</v>
      </c>
      <c r="I241" s="63">
        <v>3652.45</v>
      </c>
      <c r="J241" s="42">
        <v>5780.05</v>
      </c>
      <c r="K241" s="63">
        <f>E241-J241</f>
        <v>30219.95</v>
      </c>
    </row>
    <row r="242" spans="1:282" x14ac:dyDescent="0.25">
      <c r="A242" t="s">
        <v>205</v>
      </c>
      <c r="B242" t="s">
        <v>83</v>
      </c>
      <c r="C242" s="14" t="s">
        <v>316</v>
      </c>
      <c r="D242" t="s">
        <v>207</v>
      </c>
      <c r="E242" s="42">
        <v>75000</v>
      </c>
      <c r="F242" s="42">
        <f t="shared" si="36"/>
        <v>2152.5</v>
      </c>
      <c r="G242" s="63">
        <v>6309.38</v>
      </c>
      <c r="H242" s="42">
        <f>E242*0.0304</f>
        <v>2280</v>
      </c>
      <c r="I242" s="63">
        <v>1775</v>
      </c>
      <c r="J242" s="42">
        <v>12516.88</v>
      </c>
      <c r="K242" s="63">
        <f t="shared" ref="K242:K251" si="37">E242-J242</f>
        <v>62483.12</v>
      </c>
    </row>
    <row r="243" spans="1:282" x14ac:dyDescent="0.25">
      <c r="A243" t="s">
        <v>253</v>
      </c>
      <c r="B243" t="s">
        <v>16</v>
      </c>
      <c r="C243" s="14" t="s">
        <v>316</v>
      </c>
      <c r="D243" t="s">
        <v>207</v>
      </c>
      <c r="E243" s="42">
        <v>100000</v>
      </c>
      <c r="F243" s="42">
        <f t="shared" si="36"/>
        <v>2870</v>
      </c>
      <c r="G243" s="63">
        <v>12105.37</v>
      </c>
      <c r="H243" s="42">
        <v>3040</v>
      </c>
      <c r="I243" s="42">
        <v>25</v>
      </c>
      <c r="J243" s="42">
        <v>18040.37</v>
      </c>
      <c r="K243" s="63">
        <f t="shared" si="37"/>
        <v>81959.63</v>
      </c>
    </row>
    <row r="244" spans="1:282" x14ac:dyDescent="0.25">
      <c r="A244" t="s">
        <v>143</v>
      </c>
      <c r="B244" t="s">
        <v>18</v>
      </c>
      <c r="C244" s="14" t="s">
        <v>315</v>
      </c>
      <c r="D244" t="s">
        <v>207</v>
      </c>
      <c r="E244" s="42">
        <v>46000</v>
      </c>
      <c r="F244" s="42">
        <f t="shared" si="36"/>
        <v>1320.2</v>
      </c>
      <c r="G244" s="63">
        <v>1289.46</v>
      </c>
      <c r="H244" s="42">
        <f>E244*0.0304</f>
        <v>1398.4</v>
      </c>
      <c r="I244" s="63">
        <v>1425</v>
      </c>
      <c r="J244" s="42">
        <v>5433.06</v>
      </c>
      <c r="K244" s="63">
        <f>E244-J244</f>
        <v>40566.94</v>
      </c>
    </row>
    <row r="245" spans="1:282" x14ac:dyDescent="0.25">
      <c r="A245" t="s">
        <v>238</v>
      </c>
      <c r="B245" t="s">
        <v>349</v>
      </c>
      <c r="C245" s="14" t="s">
        <v>315</v>
      </c>
      <c r="D245" t="s">
        <v>207</v>
      </c>
      <c r="E245" s="42">
        <v>36000</v>
      </c>
      <c r="F245" s="42">
        <f t="shared" si="36"/>
        <v>1033.2</v>
      </c>
      <c r="G245" s="42">
        <v>0</v>
      </c>
      <c r="H245" s="42">
        <f>E245*0.0304</f>
        <v>1094.4000000000001</v>
      </c>
      <c r="I245" s="63">
        <v>1075</v>
      </c>
      <c r="J245" s="42">
        <v>3202.6</v>
      </c>
      <c r="K245" s="63">
        <f t="shared" si="37"/>
        <v>32797.4</v>
      </c>
    </row>
    <row r="246" spans="1:282" x14ac:dyDescent="0.25">
      <c r="A246" t="s">
        <v>215</v>
      </c>
      <c r="B246" t="s">
        <v>214</v>
      </c>
      <c r="C246" s="14" t="s">
        <v>316</v>
      </c>
      <c r="D246" t="s">
        <v>207</v>
      </c>
      <c r="E246" s="42">
        <v>45000</v>
      </c>
      <c r="F246" s="42">
        <f t="shared" si="36"/>
        <v>1291.5</v>
      </c>
      <c r="G246">
        <v>911.71</v>
      </c>
      <c r="H246" s="42">
        <f>E246*0.0304</f>
        <v>1368</v>
      </c>
      <c r="I246" s="63">
        <v>9252.4500000000007</v>
      </c>
      <c r="J246" s="42">
        <v>12823.66</v>
      </c>
      <c r="K246" s="63">
        <f>E246-J246</f>
        <v>32176.34</v>
      </c>
    </row>
    <row r="247" spans="1:282" x14ac:dyDescent="0.25">
      <c r="A247" t="s">
        <v>240</v>
      </c>
      <c r="B247" t="s">
        <v>21</v>
      </c>
      <c r="C247" s="14" t="s">
        <v>316</v>
      </c>
      <c r="D247" t="s">
        <v>207</v>
      </c>
      <c r="E247" s="42">
        <v>33000</v>
      </c>
      <c r="F247" s="42">
        <v>947.1</v>
      </c>
      <c r="G247" s="42">
        <v>0</v>
      </c>
      <c r="H247" s="42">
        <v>1003.2</v>
      </c>
      <c r="I247" s="63">
        <v>4154.8999999999996</v>
      </c>
      <c r="J247" s="42">
        <v>6105.2</v>
      </c>
      <c r="K247" s="63">
        <f t="shared" si="37"/>
        <v>26894.799999999999</v>
      </c>
    </row>
    <row r="248" spans="1:282" x14ac:dyDescent="0.25">
      <c r="A248" t="s">
        <v>239</v>
      </c>
      <c r="B248" t="s">
        <v>49</v>
      </c>
      <c r="C248" s="14" t="s">
        <v>316</v>
      </c>
      <c r="D248" t="s">
        <v>207</v>
      </c>
      <c r="E248" s="42">
        <v>33000</v>
      </c>
      <c r="F248" s="42">
        <f>E248*0.0287</f>
        <v>947.1</v>
      </c>
      <c r="G248" s="42">
        <v>0</v>
      </c>
      <c r="H248" s="42">
        <f>E248*0.0304</f>
        <v>1003.2</v>
      </c>
      <c r="I248" s="63">
        <v>3715.97</v>
      </c>
      <c r="J248" s="42">
        <v>5666.27</v>
      </c>
      <c r="K248" s="63">
        <f t="shared" si="37"/>
        <v>27333.73</v>
      </c>
    </row>
    <row r="249" spans="1:282" x14ac:dyDescent="0.25">
      <c r="A249" t="s">
        <v>242</v>
      </c>
      <c r="B249" t="s">
        <v>155</v>
      </c>
      <c r="C249" s="14" t="s">
        <v>315</v>
      </c>
      <c r="D249" t="s">
        <v>207</v>
      </c>
      <c r="E249" s="42">
        <v>46000</v>
      </c>
      <c r="F249" s="42">
        <f>E249*0.0287</f>
        <v>1320.2</v>
      </c>
      <c r="G249" s="63">
        <v>1289.46</v>
      </c>
      <c r="H249" s="42">
        <v>1398.4</v>
      </c>
      <c r="I249" s="63">
        <v>6443.2</v>
      </c>
      <c r="J249" s="42">
        <v>10451.26</v>
      </c>
      <c r="K249" s="63">
        <f t="shared" si="37"/>
        <v>35548.74</v>
      </c>
    </row>
    <row r="250" spans="1:282" x14ac:dyDescent="0.25">
      <c r="A250" t="s">
        <v>241</v>
      </c>
      <c r="B250" t="s">
        <v>101</v>
      </c>
      <c r="C250" s="14" t="s">
        <v>316</v>
      </c>
      <c r="D250" t="s">
        <v>207</v>
      </c>
      <c r="E250" s="42">
        <v>46000</v>
      </c>
      <c r="F250" s="42">
        <f>E250*0.0287</f>
        <v>1320.2</v>
      </c>
      <c r="G250" s="63">
        <v>1289.46</v>
      </c>
      <c r="H250" s="42">
        <f>E250*0.0304</f>
        <v>1398.4</v>
      </c>
      <c r="I250" s="42">
        <v>175</v>
      </c>
      <c r="J250" s="42">
        <v>4183.0600000000004</v>
      </c>
      <c r="K250" s="63">
        <f t="shared" si="37"/>
        <v>41816.94</v>
      </c>
    </row>
    <row r="251" spans="1:282" x14ac:dyDescent="0.25">
      <c r="A251" t="s">
        <v>85</v>
      </c>
      <c r="B251" t="s">
        <v>14</v>
      </c>
      <c r="C251" s="14" t="s">
        <v>316</v>
      </c>
      <c r="D251" t="s">
        <v>206</v>
      </c>
      <c r="E251" s="42">
        <v>21338.85</v>
      </c>
      <c r="F251" s="42">
        <f>E251*0.0287</f>
        <v>612.41999999999996</v>
      </c>
      <c r="G251" s="42">
        <v>0</v>
      </c>
      <c r="H251" s="42">
        <f>E251*0.0304</f>
        <v>648.70000000000005</v>
      </c>
      <c r="I251" s="42">
        <v>175</v>
      </c>
      <c r="J251" s="42">
        <v>1436.12</v>
      </c>
      <c r="K251" s="63">
        <f t="shared" si="37"/>
        <v>19902.73</v>
      </c>
    </row>
    <row r="252" spans="1:282" x14ac:dyDescent="0.25">
      <c r="A252" s="26" t="s">
        <v>12</v>
      </c>
      <c r="B252" s="26">
        <v>11</v>
      </c>
      <c r="C252" s="27"/>
      <c r="D252" s="26"/>
      <c r="E252" s="49">
        <f>SUM(E241:E249)+E251+E250</f>
        <v>517338.85</v>
      </c>
      <c r="F252" s="49">
        <f t="shared" ref="F252:K252" si="38">SUM(F241:F251)</f>
        <v>14847.62</v>
      </c>
      <c r="G252" s="50">
        <f t="shared" si="38"/>
        <v>23194.84</v>
      </c>
      <c r="H252" s="49">
        <f t="shared" si="38"/>
        <v>15727.1</v>
      </c>
      <c r="I252" s="49">
        <f t="shared" si="38"/>
        <v>31868.97</v>
      </c>
      <c r="J252" s="49">
        <f t="shared" si="38"/>
        <v>85638.53</v>
      </c>
      <c r="K252" s="49">
        <f t="shared" si="38"/>
        <v>431700.32</v>
      </c>
    </row>
    <row r="253" spans="1:282" x14ac:dyDescent="0.25">
      <c r="A253" s="1"/>
      <c r="B253" s="1"/>
      <c r="C253" s="17"/>
      <c r="D253" s="1"/>
      <c r="E253" s="51"/>
      <c r="F253" s="51"/>
      <c r="G253" s="51"/>
      <c r="H253" s="51"/>
      <c r="I253" s="51"/>
      <c r="J253" s="51"/>
      <c r="K253" s="51"/>
    </row>
    <row r="254" spans="1:282" x14ac:dyDescent="0.25">
      <c r="A254" s="5" t="s">
        <v>295</v>
      </c>
      <c r="B254" s="5"/>
      <c r="C254" s="17"/>
      <c r="D254" s="5"/>
      <c r="E254" s="54"/>
      <c r="F254" s="54"/>
      <c r="G254" s="54"/>
      <c r="H254" s="54"/>
      <c r="I254" s="54"/>
      <c r="J254" s="54"/>
      <c r="K254" s="54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</row>
    <row r="255" spans="1:282" x14ac:dyDescent="0.25">
      <c r="A255" t="s">
        <v>146</v>
      </c>
      <c r="B255" t="s">
        <v>145</v>
      </c>
      <c r="C255" s="14" t="s">
        <v>316</v>
      </c>
      <c r="D255" t="s">
        <v>206</v>
      </c>
      <c r="E255" s="42">
        <v>36000</v>
      </c>
      <c r="F255" s="42">
        <f>E255*0.0287</f>
        <v>1033.2</v>
      </c>
      <c r="G255" s="42">
        <v>0</v>
      </c>
      <c r="H255" s="42">
        <f>E255*0.0304</f>
        <v>1094.4000000000001</v>
      </c>
      <c r="I255" s="63">
        <v>1175</v>
      </c>
      <c r="J255" s="42">
        <v>3302.6</v>
      </c>
      <c r="K255" s="42">
        <f>+E255-J255</f>
        <v>32697.4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</row>
    <row r="256" spans="1:282" x14ac:dyDescent="0.25">
      <c r="A256" t="s">
        <v>147</v>
      </c>
      <c r="B256" t="s">
        <v>426</v>
      </c>
      <c r="C256" s="14" t="s">
        <v>316</v>
      </c>
      <c r="D256" t="s">
        <v>207</v>
      </c>
      <c r="E256" s="42">
        <v>36000</v>
      </c>
      <c r="F256" s="42">
        <f>E256*0.0287</f>
        <v>1033.2</v>
      </c>
      <c r="G256" s="42">
        <v>0</v>
      </c>
      <c r="H256" s="42">
        <f>E256*0.0304</f>
        <v>1094.4000000000001</v>
      </c>
      <c r="I256" s="63">
        <v>5452.17</v>
      </c>
      <c r="J256" s="42">
        <v>7579.77</v>
      </c>
      <c r="K256" s="42">
        <f t="shared" ref="K256:K261" si="39">+E256-J256</f>
        <v>28420.23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</row>
    <row r="257" spans="1:282" x14ac:dyDescent="0.25">
      <c r="A257" t="s">
        <v>350</v>
      </c>
      <c r="B257" t="s">
        <v>426</v>
      </c>
      <c r="C257" s="14" t="s">
        <v>315</v>
      </c>
      <c r="D257" t="s">
        <v>207</v>
      </c>
      <c r="E257" s="42">
        <v>36000</v>
      </c>
      <c r="F257" s="42">
        <v>1033.2</v>
      </c>
      <c r="G257" s="42">
        <v>0</v>
      </c>
      <c r="H257" s="42">
        <v>1094.4000000000001</v>
      </c>
      <c r="I257" s="63">
        <v>1125</v>
      </c>
      <c r="J257" s="42">
        <v>3252.6</v>
      </c>
      <c r="K257" s="42">
        <f t="shared" si="39"/>
        <v>32747.4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</row>
    <row r="258" spans="1:282" x14ac:dyDescent="0.25">
      <c r="A258" t="s">
        <v>148</v>
      </c>
      <c r="B258" t="s">
        <v>426</v>
      </c>
      <c r="C258" s="14" t="s">
        <v>316</v>
      </c>
      <c r="D258" t="s">
        <v>207</v>
      </c>
      <c r="E258" s="42">
        <v>36000</v>
      </c>
      <c r="F258" s="42">
        <f t="shared" ref="F258:F261" si="40">E258*0.0287</f>
        <v>1033.2</v>
      </c>
      <c r="G258" s="42">
        <v>0</v>
      </c>
      <c r="H258" s="42">
        <f>E258*0.0304</f>
        <v>1094.4000000000001</v>
      </c>
      <c r="I258" s="63">
        <v>6155.25</v>
      </c>
      <c r="J258" s="42">
        <v>8282.85</v>
      </c>
      <c r="K258" s="42">
        <f>+E258-J258</f>
        <v>27717.15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</row>
    <row r="259" spans="1:282" x14ac:dyDescent="0.25">
      <c r="A259" t="s">
        <v>149</v>
      </c>
      <c r="B259" t="s">
        <v>426</v>
      </c>
      <c r="C259" s="14" t="s">
        <v>315</v>
      </c>
      <c r="D259" t="s">
        <v>207</v>
      </c>
      <c r="E259" s="42">
        <v>36000</v>
      </c>
      <c r="F259" s="42">
        <f t="shared" si="40"/>
        <v>1033.2</v>
      </c>
      <c r="G259" s="42">
        <v>0</v>
      </c>
      <c r="H259" s="42">
        <f>E259*0.0304</f>
        <v>1094.4000000000001</v>
      </c>
      <c r="I259" s="63">
        <v>4872.45</v>
      </c>
      <c r="J259" s="42">
        <v>7000.05</v>
      </c>
      <c r="K259" s="42">
        <f t="shared" si="39"/>
        <v>28999.95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</row>
    <row r="260" spans="1:282" x14ac:dyDescent="0.25">
      <c r="A260" t="s">
        <v>150</v>
      </c>
      <c r="B260" t="s">
        <v>145</v>
      </c>
      <c r="C260" s="14" t="s">
        <v>316</v>
      </c>
      <c r="D260" t="s">
        <v>207</v>
      </c>
      <c r="E260" s="42">
        <v>44000</v>
      </c>
      <c r="F260" s="42">
        <f t="shared" si="40"/>
        <v>1262.8</v>
      </c>
      <c r="G260">
        <v>770.57</v>
      </c>
      <c r="H260" s="42">
        <v>1337.6</v>
      </c>
      <c r="I260" s="63">
        <v>3752.45</v>
      </c>
      <c r="J260" s="42">
        <v>7123.42</v>
      </c>
      <c r="K260" s="42">
        <f t="shared" si="39"/>
        <v>36876.58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</row>
    <row r="261" spans="1:282" x14ac:dyDescent="0.25">
      <c r="A261" t="s">
        <v>351</v>
      </c>
      <c r="B261" t="s">
        <v>426</v>
      </c>
      <c r="C261" s="14" t="s">
        <v>316</v>
      </c>
      <c r="D261" t="s">
        <v>207</v>
      </c>
      <c r="E261" s="42">
        <v>45000</v>
      </c>
      <c r="F261" s="42">
        <f t="shared" si="40"/>
        <v>1291.5</v>
      </c>
      <c r="G261" s="63">
        <v>1148.33</v>
      </c>
      <c r="H261" s="42">
        <f>E261*0.0304</f>
        <v>1368</v>
      </c>
      <c r="I261" s="42">
        <v>175</v>
      </c>
      <c r="J261" s="42">
        <v>3982.83</v>
      </c>
      <c r="K261" s="42">
        <f t="shared" si="39"/>
        <v>41017.17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</row>
    <row r="262" spans="1:282" x14ac:dyDescent="0.25">
      <c r="A262" s="26" t="s">
        <v>12</v>
      </c>
      <c r="B262" s="26">
        <v>7</v>
      </c>
      <c r="C262" s="27"/>
      <c r="D262" s="26"/>
      <c r="E262" s="49">
        <f t="shared" ref="E262:K262" si="41">SUM(E255:E261)</f>
        <v>269000</v>
      </c>
      <c r="F262" s="49">
        <f t="shared" si="41"/>
        <v>7720.3</v>
      </c>
      <c r="G262" s="49">
        <f>SUM(G255:G261)</f>
        <v>1918.9</v>
      </c>
      <c r="H262" s="49">
        <f t="shared" si="41"/>
        <v>8177.6</v>
      </c>
      <c r="I262" s="49">
        <f t="shared" si="41"/>
        <v>22707.32</v>
      </c>
      <c r="J262" s="49">
        <f t="shared" si="41"/>
        <v>40524.120000000003</v>
      </c>
      <c r="K262" s="49">
        <f t="shared" si="41"/>
        <v>228475.88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</row>
    <row r="263" spans="1:282" x14ac:dyDescent="0.25"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</row>
    <row r="264" spans="1:282" x14ac:dyDescent="0.25">
      <c r="A264" s="5" t="s">
        <v>151</v>
      </c>
      <c r="B264" s="5"/>
      <c r="C264" s="17"/>
      <c r="D264" s="5"/>
      <c r="E264" s="54"/>
      <c r="F264" s="54"/>
      <c r="G264" s="54"/>
      <c r="H264" s="54"/>
      <c r="I264" s="54"/>
      <c r="J264" s="54"/>
      <c r="K264" s="54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</row>
    <row r="265" spans="1:282" x14ac:dyDescent="0.25">
      <c r="A265" t="s">
        <v>158</v>
      </c>
      <c r="B265" t="s">
        <v>159</v>
      </c>
      <c r="C265" s="14" t="s">
        <v>315</v>
      </c>
      <c r="D265" t="s">
        <v>207</v>
      </c>
      <c r="E265" s="42">
        <v>81000</v>
      </c>
      <c r="F265" s="42">
        <f t="shared" ref="F265:F275" si="42">E265*0.0287</f>
        <v>2324.6999999999998</v>
      </c>
      <c r="G265" s="63">
        <v>7636.09</v>
      </c>
      <c r="H265" s="42">
        <f>E265*0.0304</f>
        <v>2462.4</v>
      </c>
      <c r="I265" s="42">
        <v>25</v>
      </c>
      <c r="J265" s="42">
        <f t="shared" ref="J265:J275" si="43">+F265+G265+H265+I265</f>
        <v>12448.19</v>
      </c>
      <c r="K265" s="42">
        <f>+E265-J265</f>
        <v>68551.81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</row>
    <row r="266" spans="1:282" x14ac:dyDescent="0.25">
      <c r="A266" t="s">
        <v>152</v>
      </c>
      <c r="B266" t="s">
        <v>144</v>
      </c>
      <c r="C266" s="14" t="s">
        <v>316</v>
      </c>
      <c r="D266" t="s">
        <v>207</v>
      </c>
      <c r="E266" s="42">
        <v>45000</v>
      </c>
      <c r="F266" s="42">
        <f t="shared" si="42"/>
        <v>1291.5</v>
      </c>
      <c r="G266" s="63">
        <v>1148.33</v>
      </c>
      <c r="H266" s="42">
        <v>1368</v>
      </c>
      <c r="I266" s="42">
        <v>6424.23</v>
      </c>
      <c r="J266" s="42">
        <f t="shared" si="43"/>
        <v>10232.06</v>
      </c>
      <c r="K266" s="42">
        <f t="shared" ref="K266:K275" si="44">+E266-J266</f>
        <v>34767.94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</row>
    <row r="267" spans="1:282" x14ac:dyDescent="0.25">
      <c r="A267" t="s">
        <v>153</v>
      </c>
      <c r="B267" t="s">
        <v>154</v>
      </c>
      <c r="C267" s="14" t="s">
        <v>316</v>
      </c>
      <c r="D267" t="s">
        <v>207</v>
      </c>
      <c r="E267" s="42">
        <v>33000</v>
      </c>
      <c r="F267" s="42">
        <f t="shared" si="42"/>
        <v>947.1</v>
      </c>
      <c r="G267" s="42">
        <v>0</v>
      </c>
      <c r="H267" s="42">
        <f>E267*0.0304</f>
        <v>1003.2</v>
      </c>
      <c r="I267" s="42">
        <v>715</v>
      </c>
      <c r="J267" s="42">
        <f t="shared" si="43"/>
        <v>2665.3</v>
      </c>
      <c r="K267" s="42">
        <f t="shared" si="44"/>
        <v>30334.7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</row>
    <row r="268" spans="1:282" x14ac:dyDescent="0.25">
      <c r="A268" t="s">
        <v>156</v>
      </c>
      <c r="B268" t="s">
        <v>101</v>
      </c>
      <c r="C268" s="14" t="s">
        <v>316</v>
      </c>
      <c r="D268" t="s">
        <v>206</v>
      </c>
      <c r="E268" s="42">
        <v>32000</v>
      </c>
      <c r="F268" s="42">
        <f t="shared" si="42"/>
        <v>918.4</v>
      </c>
      <c r="G268" s="42">
        <v>0</v>
      </c>
      <c r="H268" s="42">
        <v>972.8</v>
      </c>
      <c r="I268" s="42">
        <v>3014.45</v>
      </c>
      <c r="J268" s="42">
        <f t="shared" si="43"/>
        <v>4905.6499999999996</v>
      </c>
      <c r="K268" s="42">
        <f t="shared" si="44"/>
        <v>27094.35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</row>
    <row r="269" spans="1:282" x14ac:dyDescent="0.25">
      <c r="A269" t="s">
        <v>157</v>
      </c>
      <c r="B269" t="s">
        <v>154</v>
      </c>
      <c r="C269" s="14" t="s">
        <v>316</v>
      </c>
      <c r="D269" t="s">
        <v>207</v>
      </c>
      <c r="E269" s="42">
        <v>33000</v>
      </c>
      <c r="F269" s="42">
        <f t="shared" si="42"/>
        <v>947.1</v>
      </c>
      <c r="G269" s="42">
        <v>0</v>
      </c>
      <c r="H269" s="42">
        <f>E269*0.0304</f>
        <v>1003.2</v>
      </c>
      <c r="I269" s="42">
        <v>315</v>
      </c>
      <c r="J269" s="42">
        <f t="shared" si="43"/>
        <v>2265.3000000000002</v>
      </c>
      <c r="K269" s="42">
        <f t="shared" si="44"/>
        <v>30734.7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</row>
    <row r="270" spans="1:282" x14ac:dyDescent="0.25">
      <c r="A270" t="s">
        <v>352</v>
      </c>
      <c r="B270" t="s">
        <v>427</v>
      </c>
      <c r="C270" s="14" t="s">
        <v>315</v>
      </c>
      <c r="D270" t="s">
        <v>207</v>
      </c>
      <c r="E270" s="42">
        <v>41000</v>
      </c>
      <c r="F270" s="42">
        <f t="shared" si="42"/>
        <v>1176.7</v>
      </c>
      <c r="G270">
        <v>347.17</v>
      </c>
      <c r="H270" s="42">
        <f>E270*0.0304</f>
        <v>1246.4000000000001</v>
      </c>
      <c r="I270" s="42">
        <v>1752.45</v>
      </c>
      <c r="J270" s="42">
        <f t="shared" si="43"/>
        <v>4522.72</v>
      </c>
      <c r="K270" s="42">
        <f t="shared" si="44"/>
        <v>36477.279999999999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</row>
    <row r="271" spans="1:282" x14ac:dyDescent="0.25">
      <c r="A271" t="s">
        <v>140</v>
      </c>
      <c r="B271" t="s">
        <v>428</v>
      </c>
      <c r="C271" s="14" t="s">
        <v>315</v>
      </c>
      <c r="D271" t="s">
        <v>207</v>
      </c>
      <c r="E271" s="42">
        <v>46000</v>
      </c>
      <c r="F271" s="42">
        <f t="shared" si="42"/>
        <v>1320.2</v>
      </c>
      <c r="G271" s="63">
        <v>1289.46</v>
      </c>
      <c r="H271" s="42">
        <f>E271*0.0304</f>
        <v>1398.4</v>
      </c>
      <c r="I271" s="42">
        <v>5520.13</v>
      </c>
      <c r="J271" s="42">
        <f t="shared" si="43"/>
        <v>9528.19</v>
      </c>
      <c r="K271" s="42">
        <f>+E271-J271</f>
        <v>36471.81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</row>
    <row r="272" spans="1:282" x14ac:dyDescent="0.25">
      <c r="A272" t="s">
        <v>353</v>
      </c>
      <c r="B272" t="s">
        <v>141</v>
      </c>
      <c r="C272" s="14" t="s">
        <v>315</v>
      </c>
      <c r="D272" t="s">
        <v>207</v>
      </c>
      <c r="E272" s="42">
        <v>61000</v>
      </c>
      <c r="F272" s="42">
        <f t="shared" si="42"/>
        <v>1750.7</v>
      </c>
      <c r="G272" s="63">
        <v>3674.86</v>
      </c>
      <c r="H272" s="42">
        <f>E272*0.0304</f>
        <v>1854.4</v>
      </c>
      <c r="I272" s="42">
        <v>10036.370000000001</v>
      </c>
      <c r="J272" s="42">
        <f t="shared" si="43"/>
        <v>17316.330000000002</v>
      </c>
      <c r="K272" s="42">
        <f t="shared" si="44"/>
        <v>43683.67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</row>
    <row r="273" spans="1:320" x14ac:dyDescent="0.25">
      <c r="A273" t="s">
        <v>142</v>
      </c>
      <c r="B273" t="s">
        <v>428</v>
      </c>
      <c r="C273" s="14" t="s">
        <v>315</v>
      </c>
      <c r="D273" t="s">
        <v>207</v>
      </c>
      <c r="E273" s="42">
        <v>46000</v>
      </c>
      <c r="F273" s="42">
        <f t="shared" si="42"/>
        <v>1320.2</v>
      </c>
      <c r="G273" s="63">
        <v>1289.46</v>
      </c>
      <c r="H273" s="42">
        <v>1398.4</v>
      </c>
      <c r="I273" s="42">
        <v>2355</v>
      </c>
      <c r="J273" s="42">
        <f t="shared" si="43"/>
        <v>6363.06</v>
      </c>
      <c r="K273" s="42">
        <f t="shared" si="44"/>
        <v>39636.94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</row>
    <row r="274" spans="1:320" s="28" customFormat="1" x14ac:dyDescent="0.25">
      <c r="A274" t="s">
        <v>354</v>
      </c>
      <c r="B274" t="s">
        <v>429</v>
      </c>
      <c r="C274" s="14" t="s">
        <v>316</v>
      </c>
      <c r="D274" t="s">
        <v>207</v>
      </c>
      <c r="E274" s="42">
        <v>45000</v>
      </c>
      <c r="F274" s="42">
        <f t="shared" si="42"/>
        <v>1291.5</v>
      </c>
      <c r="G274">
        <v>675.09</v>
      </c>
      <c r="H274" s="42">
        <f>E274*0.0304</f>
        <v>1368</v>
      </c>
      <c r="I274" s="42">
        <v>3329.9</v>
      </c>
      <c r="J274" s="42">
        <f t="shared" si="43"/>
        <v>6664.49</v>
      </c>
      <c r="K274" s="42">
        <f t="shared" si="44"/>
        <v>38335.51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</row>
    <row r="275" spans="1:320" x14ac:dyDescent="0.25">
      <c r="A275" t="s">
        <v>355</v>
      </c>
      <c r="B275" t="s">
        <v>144</v>
      </c>
      <c r="C275" s="14" t="s">
        <v>316</v>
      </c>
      <c r="D275" t="s">
        <v>207</v>
      </c>
      <c r="E275" s="42">
        <v>45000</v>
      </c>
      <c r="F275" s="42">
        <f t="shared" si="42"/>
        <v>1291.5</v>
      </c>
      <c r="G275" s="63">
        <v>1148.33</v>
      </c>
      <c r="H275" s="42">
        <f>E275*0.0304</f>
        <v>1368</v>
      </c>
      <c r="I275" s="42">
        <v>6019.01</v>
      </c>
      <c r="J275" s="42">
        <f t="shared" si="43"/>
        <v>9826.84</v>
      </c>
      <c r="K275" s="42">
        <f t="shared" si="44"/>
        <v>35173.160000000003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</row>
    <row r="276" spans="1:320" s="28" customFormat="1" x14ac:dyDescent="0.25">
      <c r="A276" s="26" t="s">
        <v>12</v>
      </c>
      <c r="B276" s="26">
        <v>11</v>
      </c>
      <c r="C276" s="27"/>
      <c r="D276" s="26"/>
      <c r="E276" s="49">
        <f t="shared" ref="E276:J276" si="45">SUM(E265:E275)</f>
        <v>508000</v>
      </c>
      <c r="F276" s="49">
        <f t="shared" si="45"/>
        <v>14579.6</v>
      </c>
      <c r="G276" s="49">
        <f t="shared" si="45"/>
        <v>17208.79</v>
      </c>
      <c r="H276" s="49">
        <f t="shared" si="45"/>
        <v>15443.2</v>
      </c>
      <c r="I276" s="49">
        <f t="shared" si="45"/>
        <v>39506.54</v>
      </c>
      <c r="J276" s="49">
        <f t="shared" si="45"/>
        <v>86738.13</v>
      </c>
      <c r="K276" s="49">
        <f>SUM(K265:K269)+K270+K271+K272+K273+K274+K275</f>
        <v>421261.87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</row>
    <row r="277" spans="1:320" s="12" customFormat="1" x14ac:dyDescent="0.25">
      <c r="A277" s="11"/>
      <c r="B277" s="11"/>
      <c r="C277" s="16"/>
      <c r="D277" s="11"/>
      <c r="E277" s="53"/>
      <c r="F277" s="53"/>
      <c r="G277" s="53"/>
      <c r="H277" s="53"/>
      <c r="I277" s="53"/>
      <c r="J277" s="53"/>
      <c r="K277" s="53"/>
    </row>
    <row r="278" spans="1:320" x14ac:dyDescent="0.25">
      <c r="A278" s="66" t="s">
        <v>82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</row>
    <row r="279" spans="1:320" x14ac:dyDescent="0.25">
      <c r="A279" t="s">
        <v>440</v>
      </c>
      <c r="B279" t="s">
        <v>81</v>
      </c>
      <c r="C279" s="14" t="s">
        <v>316</v>
      </c>
      <c r="D279" t="s">
        <v>206</v>
      </c>
      <c r="E279" s="42">
        <v>165000</v>
      </c>
      <c r="F279" s="42">
        <v>4735.5</v>
      </c>
      <c r="G279" s="42">
        <v>27413.040000000001</v>
      </c>
      <c r="H279" s="42">
        <v>4943.8</v>
      </c>
      <c r="I279" s="42">
        <v>25</v>
      </c>
      <c r="J279" s="42">
        <v>37117.339999999997</v>
      </c>
      <c r="K279" s="42">
        <f>E279-J279</f>
        <v>127882.66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</row>
    <row r="280" spans="1:320" x14ac:dyDescent="0.25">
      <c r="A280" s="2" t="s">
        <v>12</v>
      </c>
      <c r="B280" s="2">
        <v>1</v>
      </c>
      <c r="C280" s="15"/>
      <c r="D280" s="2"/>
      <c r="E280" s="50">
        <f t="shared" ref="E280:K280" si="46">SUM(E279:E279)</f>
        <v>165000</v>
      </c>
      <c r="F280" s="50">
        <f t="shared" si="46"/>
        <v>4735.5</v>
      </c>
      <c r="G280" s="50">
        <f>SUM(G279:G279)</f>
        <v>27413.040000000001</v>
      </c>
      <c r="H280" s="50">
        <f t="shared" si="46"/>
        <v>4943.8</v>
      </c>
      <c r="I280" s="50">
        <f t="shared" si="46"/>
        <v>25</v>
      </c>
      <c r="J280" s="50">
        <f t="shared" si="46"/>
        <v>37117.339999999997</v>
      </c>
      <c r="K280" s="50">
        <f t="shared" si="46"/>
        <v>127882.66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</row>
    <row r="281" spans="1:320" s="12" customFormat="1" x14ac:dyDescent="0.25">
      <c r="A281" s="11"/>
      <c r="B281" s="11"/>
      <c r="C281" s="16"/>
      <c r="D281" s="11"/>
      <c r="E281" s="53"/>
      <c r="F281" s="53"/>
      <c r="G281" s="53"/>
      <c r="H281" s="53"/>
      <c r="I281" s="53"/>
      <c r="J281" s="53"/>
      <c r="K281" s="53"/>
    </row>
    <row r="282" spans="1:320" x14ac:dyDescent="0.25">
      <c r="A282" s="66" t="s">
        <v>84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</row>
    <row r="283" spans="1:320" x14ac:dyDescent="0.25">
      <c r="A283" t="s">
        <v>387</v>
      </c>
      <c r="B283" t="s">
        <v>18</v>
      </c>
      <c r="C283" s="14" t="s">
        <v>315</v>
      </c>
      <c r="D283" t="s">
        <v>207</v>
      </c>
      <c r="E283" s="42">
        <v>41000</v>
      </c>
      <c r="F283" s="42">
        <f>E283*0.0287</f>
        <v>1176.7</v>
      </c>
      <c r="G283">
        <v>583.79</v>
      </c>
      <c r="H283" s="42">
        <f>E283*0.0304</f>
        <v>1246.4000000000001</v>
      </c>
      <c r="I283" s="63">
        <v>1200</v>
      </c>
      <c r="J283" s="42">
        <v>4206.8900000000003</v>
      </c>
      <c r="K283" s="42">
        <f>E283-J283</f>
        <v>36793.11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</row>
    <row r="284" spans="1:320" x14ac:dyDescent="0.25">
      <c r="A284" t="s">
        <v>211</v>
      </c>
      <c r="B284" t="s">
        <v>87</v>
      </c>
      <c r="C284" s="14" t="s">
        <v>315</v>
      </c>
      <c r="D284" t="s">
        <v>207</v>
      </c>
      <c r="E284" s="42">
        <v>41000</v>
      </c>
      <c r="F284" s="42">
        <f>E284*0.0287</f>
        <v>1176.7</v>
      </c>
      <c r="G284">
        <v>347.17</v>
      </c>
      <c r="H284" s="42">
        <f>E284*0.0304</f>
        <v>1246.4000000000001</v>
      </c>
      <c r="I284" s="63">
        <v>1752.45</v>
      </c>
      <c r="J284" s="42">
        <v>4522.72</v>
      </c>
      <c r="K284" s="42">
        <f t="shared" ref="K284:K287" si="47">E284-J284</f>
        <v>36477.279999999999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</row>
    <row r="285" spans="1:320" x14ac:dyDescent="0.25">
      <c r="A285" t="s">
        <v>225</v>
      </c>
      <c r="B285" t="s">
        <v>224</v>
      </c>
      <c r="C285" s="14" t="s">
        <v>316</v>
      </c>
      <c r="D285" t="s">
        <v>207</v>
      </c>
      <c r="E285" s="42">
        <v>41000</v>
      </c>
      <c r="F285" s="42">
        <f>E285*0.0287</f>
        <v>1176.7</v>
      </c>
      <c r="G285">
        <v>583.79</v>
      </c>
      <c r="H285" s="42">
        <f>E285*0.0304</f>
        <v>1246.4000000000001</v>
      </c>
      <c r="I285" s="42">
        <v>175</v>
      </c>
      <c r="J285" s="42">
        <v>3181.89</v>
      </c>
      <c r="K285" s="42">
        <f t="shared" si="47"/>
        <v>37818.11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</row>
    <row r="286" spans="1:320" x14ac:dyDescent="0.25">
      <c r="A286" t="s">
        <v>226</v>
      </c>
      <c r="B286" t="s">
        <v>49</v>
      </c>
      <c r="C286" s="14" t="s">
        <v>315</v>
      </c>
      <c r="D286" t="s">
        <v>207</v>
      </c>
      <c r="E286" s="42">
        <v>36000</v>
      </c>
      <c r="F286" s="42">
        <f>E286*0.0287</f>
        <v>1033.2</v>
      </c>
      <c r="G286" s="42">
        <v>0</v>
      </c>
      <c r="H286" s="42">
        <f>E286*0.0304</f>
        <v>1094.4000000000001</v>
      </c>
      <c r="I286" s="42">
        <v>175</v>
      </c>
      <c r="J286" s="42">
        <v>2302.6</v>
      </c>
      <c r="K286" s="42">
        <f>E286-J286</f>
        <v>33697.4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</row>
    <row r="287" spans="1:320" x14ac:dyDescent="0.25">
      <c r="A287" t="s">
        <v>188</v>
      </c>
      <c r="B287" t="s">
        <v>87</v>
      </c>
      <c r="C287" s="14" t="s">
        <v>315</v>
      </c>
      <c r="D287" t="s">
        <v>207</v>
      </c>
      <c r="E287" s="42">
        <v>41000</v>
      </c>
      <c r="F287" s="42">
        <f>E287*0.0287</f>
        <v>1176.7</v>
      </c>
      <c r="G287">
        <v>347.17</v>
      </c>
      <c r="H287" s="42">
        <f>E287*0.0304</f>
        <v>1246.4000000000001</v>
      </c>
      <c r="I287" s="63">
        <v>1752.45</v>
      </c>
      <c r="J287" s="42">
        <v>4522.72</v>
      </c>
      <c r="K287" s="42">
        <f t="shared" si="47"/>
        <v>36477.279999999999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</row>
    <row r="288" spans="1:320" x14ac:dyDescent="0.25">
      <c r="A288" s="2" t="s">
        <v>12</v>
      </c>
      <c r="B288" s="2">
        <v>5</v>
      </c>
      <c r="C288" s="15"/>
      <c r="D288" s="2"/>
      <c r="E288" s="50">
        <f t="shared" ref="E288:J288" si="48">SUM(E283:E287)</f>
        <v>200000</v>
      </c>
      <c r="F288" s="50">
        <f t="shared" si="48"/>
        <v>5740</v>
      </c>
      <c r="G288" s="50">
        <f>SUM(G283:G287)</f>
        <v>1861.92</v>
      </c>
      <c r="H288" s="50">
        <f t="shared" si="48"/>
        <v>6080</v>
      </c>
      <c r="I288" s="50">
        <f t="shared" si="48"/>
        <v>5054.8999999999996</v>
      </c>
      <c r="J288" s="50">
        <f t="shared" si="48"/>
        <v>18736.82</v>
      </c>
      <c r="K288" s="50">
        <f>SUM(K283:K287)</f>
        <v>181263.18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</row>
    <row r="289" spans="1:282" s="12" customFormat="1" x14ac:dyDescent="0.25">
      <c r="A289" s="11"/>
      <c r="B289" s="11"/>
      <c r="C289" s="16"/>
      <c r="D289" s="11"/>
      <c r="E289" s="53"/>
      <c r="F289" s="53"/>
      <c r="G289" s="53"/>
      <c r="H289" s="53"/>
      <c r="I289" s="53"/>
      <c r="J289" s="53"/>
      <c r="K289" s="53"/>
    </row>
    <row r="290" spans="1:282" x14ac:dyDescent="0.25">
      <c r="A290" s="5" t="s">
        <v>417</v>
      </c>
      <c r="B290" s="5"/>
      <c r="C290" s="17"/>
      <c r="D290" s="5"/>
      <c r="E290" s="54"/>
      <c r="F290" s="54"/>
      <c r="G290" s="54"/>
      <c r="H290" s="54"/>
      <c r="I290" s="54"/>
      <c r="J290" s="54"/>
      <c r="K290" s="54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</row>
    <row r="291" spans="1:282" s="2" customFormat="1" x14ac:dyDescent="0.25">
      <c r="A291" s="12" t="s">
        <v>88</v>
      </c>
      <c r="B291" s="12" t="s">
        <v>83</v>
      </c>
      <c r="C291" s="14" t="s">
        <v>315</v>
      </c>
      <c r="D291" t="s">
        <v>206</v>
      </c>
      <c r="E291" s="42">
        <v>101000</v>
      </c>
      <c r="F291" s="42">
        <f>E291*0.0287</f>
        <v>2898.7</v>
      </c>
      <c r="G291" s="63">
        <v>11551.87</v>
      </c>
      <c r="H291" s="42">
        <f>E291*0.0304</f>
        <v>3070.4</v>
      </c>
      <c r="I291" s="63">
        <v>3329.9</v>
      </c>
      <c r="J291" s="42">
        <f>+F291+G291+H291+I291</f>
        <v>20850.87</v>
      </c>
      <c r="K291" s="42">
        <f>E291-J291</f>
        <v>80149.13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  <c r="IY291" s="11"/>
      <c r="IZ291" s="11"/>
      <c r="JA291" s="11"/>
      <c r="JB291" s="11"/>
      <c r="JC291" s="11"/>
      <c r="JD291" s="11"/>
      <c r="JE291" s="11"/>
      <c r="JF291" s="11"/>
      <c r="JG291" s="11"/>
      <c r="JH291" s="11"/>
      <c r="JI291" s="11"/>
      <c r="JJ291" s="11"/>
      <c r="JK291" s="11"/>
      <c r="JL291" s="11"/>
      <c r="JM291" s="11"/>
      <c r="JN291" s="11"/>
      <c r="JO291" s="11"/>
      <c r="JP291" s="11"/>
      <c r="JQ291" s="11"/>
      <c r="JR291" s="11"/>
      <c r="JS291" s="11"/>
      <c r="JT291" s="11"/>
      <c r="JU291" s="11"/>
      <c r="JV291" s="11"/>
    </row>
    <row r="292" spans="1:282" x14ac:dyDescent="0.25">
      <c r="A292" s="26" t="s">
        <v>12</v>
      </c>
      <c r="B292" s="26">
        <v>1</v>
      </c>
      <c r="C292" s="27"/>
      <c r="D292" s="26"/>
      <c r="E292" s="49">
        <f t="shared" ref="E292:K292" si="49">SUM(E291)</f>
        <v>101000</v>
      </c>
      <c r="F292" s="49">
        <f t="shared" si="49"/>
        <v>2898.7</v>
      </c>
      <c r="G292" s="49">
        <f>SUM(G291)</f>
        <v>11551.87</v>
      </c>
      <c r="H292" s="49">
        <f t="shared" si="49"/>
        <v>3070.4</v>
      </c>
      <c r="I292" s="49">
        <f t="shared" si="49"/>
        <v>3329.9</v>
      </c>
      <c r="J292" s="49">
        <f t="shared" si="49"/>
        <v>20850.87</v>
      </c>
      <c r="K292" s="49">
        <f t="shared" si="49"/>
        <v>80149.13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</row>
    <row r="293" spans="1:282" s="12" customFormat="1" x14ac:dyDescent="0.25">
      <c r="A293" s="11"/>
      <c r="B293" s="11"/>
      <c r="C293" s="16"/>
      <c r="D293" s="11"/>
      <c r="E293" s="53"/>
      <c r="F293" s="53"/>
      <c r="G293" s="53"/>
      <c r="H293" s="53"/>
      <c r="I293" s="53"/>
      <c r="J293" s="53"/>
      <c r="K293" s="53"/>
    </row>
    <row r="294" spans="1:282" s="12" customFormat="1" x14ac:dyDescent="0.25">
      <c r="A294" s="11" t="s">
        <v>443</v>
      </c>
      <c r="B294" s="11"/>
      <c r="C294" s="16"/>
      <c r="D294" s="11"/>
      <c r="E294" s="53"/>
      <c r="F294" s="53"/>
      <c r="G294" s="53"/>
      <c r="H294" s="53"/>
      <c r="I294" s="53"/>
      <c r="J294" s="53"/>
      <c r="K294" s="53"/>
    </row>
    <row r="295" spans="1:282" s="12" customFormat="1" x14ac:dyDescent="0.25">
      <c r="A295" s="12" t="s">
        <v>452</v>
      </c>
      <c r="B295" s="12" t="s">
        <v>16</v>
      </c>
      <c r="C295" s="41" t="s">
        <v>315</v>
      </c>
      <c r="D295" s="12" t="s">
        <v>206</v>
      </c>
      <c r="E295" s="56">
        <v>101000</v>
      </c>
      <c r="F295" s="56">
        <v>2898.7</v>
      </c>
      <c r="G295" s="63">
        <v>11946.23</v>
      </c>
      <c r="H295" s="56">
        <v>3070.4</v>
      </c>
      <c r="I295" s="63">
        <v>1602.45</v>
      </c>
      <c r="J295" s="42">
        <v>19517.78</v>
      </c>
      <c r="K295" s="56">
        <f>E295-J295</f>
        <v>81482.22</v>
      </c>
    </row>
    <row r="296" spans="1:282" s="29" customFormat="1" x14ac:dyDescent="0.25">
      <c r="A296" s="2" t="s">
        <v>12</v>
      </c>
      <c r="B296" s="2">
        <v>1</v>
      </c>
      <c r="C296" s="15"/>
      <c r="D296" s="2"/>
      <c r="E296" s="50">
        <f t="shared" ref="E296:K296" si="50">E295</f>
        <v>101000</v>
      </c>
      <c r="F296" s="50">
        <f t="shared" si="50"/>
        <v>2898.7</v>
      </c>
      <c r="G296" s="50">
        <f>G295</f>
        <v>11946.23</v>
      </c>
      <c r="H296" s="50">
        <f t="shared" si="50"/>
        <v>3070.4</v>
      </c>
      <c r="I296" s="50">
        <f t="shared" si="50"/>
        <v>1602.45</v>
      </c>
      <c r="J296" s="50">
        <f t="shared" si="50"/>
        <v>19517.78</v>
      </c>
      <c r="K296" s="50">
        <f t="shared" si="50"/>
        <v>81482.22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</row>
    <row r="297" spans="1:282" s="12" customFormat="1" x14ac:dyDescent="0.25">
      <c r="A297" s="11"/>
      <c r="B297" s="11"/>
      <c r="C297" s="16"/>
      <c r="D297" s="11"/>
      <c r="E297" s="53"/>
      <c r="F297" s="53"/>
      <c r="G297" s="53"/>
      <c r="H297" s="53"/>
      <c r="I297" s="53"/>
      <c r="J297" s="53"/>
      <c r="K297" s="53"/>
    </row>
    <row r="298" spans="1:282" x14ac:dyDescent="0.25">
      <c r="A298" s="5" t="s">
        <v>89</v>
      </c>
      <c r="B298" s="5"/>
      <c r="C298" s="17"/>
      <c r="D298" s="5"/>
      <c r="E298" s="54"/>
      <c r="F298" s="54"/>
      <c r="G298" s="54"/>
      <c r="H298" s="54"/>
      <c r="I298" s="54"/>
      <c r="J298" s="54"/>
      <c r="K298" s="54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</row>
    <row r="299" spans="1:282" x14ac:dyDescent="0.25">
      <c r="A299" t="s">
        <v>189</v>
      </c>
      <c r="B299" t="s">
        <v>99</v>
      </c>
      <c r="C299" s="14" t="s">
        <v>316</v>
      </c>
      <c r="D299" t="s">
        <v>207</v>
      </c>
      <c r="E299" s="42">
        <v>76000</v>
      </c>
      <c r="F299" s="42">
        <f>E299*0.0287</f>
        <v>2181.1999999999998</v>
      </c>
      <c r="G299" s="63">
        <v>6497.56</v>
      </c>
      <c r="H299" s="42">
        <f>E299*0.0304</f>
        <v>2310.4</v>
      </c>
      <c r="I299" s="42">
        <v>175</v>
      </c>
      <c r="J299" s="42">
        <f t="shared" ref="J299:J307" si="51">+F299+G299+H299+I299</f>
        <v>11164.16</v>
      </c>
      <c r="K299" s="42">
        <f t="shared" ref="K299:K307" si="52">+E299-J299</f>
        <v>64835.839999999997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</row>
    <row r="300" spans="1:282" x14ac:dyDescent="0.25">
      <c r="A300" t="s">
        <v>90</v>
      </c>
      <c r="B300" t="s">
        <v>91</v>
      </c>
      <c r="C300" s="14" t="s">
        <v>315</v>
      </c>
      <c r="D300" t="s">
        <v>206</v>
      </c>
      <c r="E300" s="42">
        <v>81000</v>
      </c>
      <c r="F300" s="42">
        <f>E300*0.0287</f>
        <v>2324.6999999999998</v>
      </c>
      <c r="G300" s="63">
        <v>7636.09</v>
      </c>
      <c r="H300" s="42">
        <f>E300*0.0304</f>
        <v>2462.4</v>
      </c>
      <c r="I300" s="42">
        <v>425</v>
      </c>
      <c r="J300" s="42">
        <f t="shared" si="51"/>
        <v>12848.19</v>
      </c>
      <c r="K300" s="42">
        <f t="shared" si="52"/>
        <v>68151.81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</row>
    <row r="301" spans="1:282" x14ac:dyDescent="0.25">
      <c r="A301" t="s">
        <v>92</v>
      </c>
      <c r="B301" t="s">
        <v>43</v>
      </c>
      <c r="C301" s="14" t="s">
        <v>316</v>
      </c>
      <c r="D301" t="s">
        <v>207</v>
      </c>
      <c r="E301" s="42">
        <v>24150</v>
      </c>
      <c r="F301" s="42">
        <f>E301*0.0287</f>
        <v>693.11</v>
      </c>
      <c r="G301" s="42">
        <v>0</v>
      </c>
      <c r="H301" s="42">
        <f>E301*0.0304</f>
        <v>734.16</v>
      </c>
      <c r="I301" s="42">
        <v>1654</v>
      </c>
      <c r="J301" s="42">
        <f t="shared" si="51"/>
        <v>3081.27</v>
      </c>
      <c r="K301" s="42">
        <f t="shared" si="52"/>
        <v>21068.73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</row>
    <row r="302" spans="1:282" x14ac:dyDescent="0.25">
      <c r="A302" t="s">
        <v>223</v>
      </c>
      <c r="B302" t="s">
        <v>209</v>
      </c>
      <c r="C302" s="14" t="s">
        <v>315</v>
      </c>
      <c r="D302" t="s">
        <v>207</v>
      </c>
      <c r="E302" s="42">
        <v>20900</v>
      </c>
      <c r="F302">
        <v>599.83000000000004</v>
      </c>
      <c r="G302" s="42">
        <v>0</v>
      </c>
      <c r="H302">
        <v>635.36</v>
      </c>
      <c r="I302" s="42">
        <v>1752.45</v>
      </c>
      <c r="J302" s="42">
        <f t="shared" si="51"/>
        <v>2987.64</v>
      </c>
      <c r="K302" s="42">
        <f t="shared" si="52"/>
        <v>17912.36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</row>
    <row r="303" spans="1:282" x14ac:dyDescent="0.25">
      <c r="A303" t="s">
        <v>93</v>
      </c>
      <c r="B303" t="s">
        <v>434</v>
      </c>
      <c r="C303" s="14" t="s">
        <v>315</v>
      </c>
      <c r="D303" t="s">
        <v>207</v>
      </c>
      <c r="E303" s="42">
        <v>90000</v>
      </c>
      <c r="F303" s="42">
        <f t="shared" ref="F303:F307" si="53">E303*0.0287</f>
        <v>2583</v>
      </c>
      <c r="G303" s="63">
        <v>9753.1200000000008</v>
      </c>
      <c r="H303" s="42">
        <f>E303*0.0304</f>
        <v>2736</v>
      </c>
      <c r="I303" s="42">
        <v>25</v>
      </c>
      <c r="J303" s="42">
        <f t="shared" si="51"/>
        <v>15097.12</v>
      </c>
      <c r="K303" s="42">
        <f t="shared" si="52"/>
        <v>74902.880000000005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</row>
    <row r="304" spans="1:282" x14ac:dyDescent="0.25">
      <c r="A304" t="s">
        <v>94</v>
      </c>
      <c r="B304" t="s">
        <v>184</v>
      </c>
      <c r="C304" s="14" t="s">
        <v>315</v>
      </c>
      <c r="D304" t="s">
        <v>206</v>
      </c>
      <c r="E304" s="42">
        <v>41000</v>
      </c>
      <c r="F304" s="42">
        <f t="shared" si="53"/>
        <v>1176.7</v>
      </c>
      <c r="G304">
        <v>583.79</v>
      </c>
      <c r="H304" s="42">
        <f>E304*0.0304</f>
        <v>1246.4000000000001</v>
      </c>
      <c r="I304" s="42">
        <v>665</v>
      </c>
      <c r="J304" s="42">
        <f t="shared" si="51"/>
        <v>3671.89</v>
      </c>
      <c r="K304" s="42">
        <f t="shared" si="52"/>
        <v>37328.11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</row>
    <row r="305" spans="1:282" x14ac:dyDescent="0.25">
      <c r="A305" t="s">
        <v>202</v>
      </c>
      <c r="B305" t="s">
        <v>91</v>
      </c>
      <c r="C305" s="14" t="s">
        <v>315</v>
      </c>
      <c r="D305" t="s">
        <v>207</v>
      </c>
      <c r="E305" s="42">
        <v>41000</v>
      </c>
      <c r="F305" s="42">
        <f t="shared" si="53"/>
        <v>1176.7</v>
      </c>
      <c r="G305">
        <v>583.79</v>
      </c>
      <c r="H305" s="42">
        <f>E305*0.0304</f>
        <v>1246.4000000000001</v>
      </c>
      <c r="I305" s="42">
        <v>863</v>
      </c>
      <c r="J305" s="42">
        <f t="shared" si="51"/>
        <v>3869.89</v>
      </c>
      <c r="K305" s="42">
        <f t="shared" si="52"/>
        <v>37130.11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</row>
    <row r="306" spans="1:282" x14ac:dyDescent="0.25">
      <c r="A306" t="s">
        <v>284</v>
      </c>
      <c r="B306" t="s">
        <v>209</v>
      </c>
      <c r="C306" s="14" t="s">
        <v>315</v>
      </c>
      <c r="D306" t="s">
        <v>207</v>
      </c>
      <c r="E306" s="42">
        <v>32000</v>
      </c>
      <c r="F306" s="42">
        <f t="shared" si="53"/>
        <v>918.4</v>
      </c>
      <c r="G306" s="42">
        <v>0</v>
      </c>
      <c r="H306" s="42">
        <f>E306*0.0304</f>
        <v>972.8</v>
      </c>
      <c r="I306" s="42">
        <v>1602.45</v>
      </c>
      <c r="J306" s="42">
        <f t="shared" si="51"/>
        <v>3493.65</v>
      </c>
      <c r="K306" s="42">
        <f t="shared" si="52"/>
        <v>28506.35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</row>
    <row r="307" spans="1:282" x14ac:dyDescent="0.25">
      <c r="A307" t="s">
        <v>401</v>
      </c>
      <c r="B307" t="s">
        <v>435</v>
      </c>
      <c r="C307" s="14" t="s">
        <v>316</v>
      </c>
      <c r="D307" t="s">
        <v>207</v>
      </c>
      <c r="E307" s="42">
        <v>133000</v>
      </c>
      <c r="F307" s="42">
        <f t="shared" si="53"/>
        <v>3817.1</v>
      </c>
      <c r="G307" s="63">
        <v>19867.79</v>
      </c>
      <c r="H307" s="42">
        <v>4043.2</v>
      </c>
      <c r="I307" s="42">
        <v>25</v>
      </c>
      <c r="J307" s="42">
        <f t="shared" si="51"/>
        <v>27753.09</v>
      </c>
      <c r="K307" s="42">
        <f t="shared" si="52"/>
        <v>105246.91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</row>
    <row r="308" spans="1:282" x14ac:dyDescent="0.25">
      <c r="A308" s="2" t="s">
        <v>12</v>
      </c>
      <c r="B308" s="2">
        <v>9</v>
      </c>
      <c r="C308" s="15"/>
      <c r="D308" s="2"/>
      <c r="E308" s="50">
        <f t="shared" ref="E308:K308" si="54">SUM(E299:E307)</f>
        <v>539050</v>
      </c>
      <c r="F308" s="50">
        <f t="shared" si="54"/>
        <v>15470.74</v>
      </c>
      <c r="G308" s="50">
        <f t="shared" si="54"/>
        <v>44922.14</v>
      </c>
      <c r="H308" s="50">
        <f>SUM(H299:H307)</f>
        <v>16387.12</v>
      </c>
      <c r="I308" s="50">
        <f t="shared" si="54"/>
        <v>7186.9</v>
      </c>
      <c r="J308" s="50">
        <f t="shared" si="54"/>
        <v>83966.9</v>
      </c>
      <c r="K308" s="50">
        <f t="shared" si="54"/>
        <v>455083.1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</row>
    <row r="309" spans="1:282" s="12" customFormat="1" x14ac:dyDescent="0.25">
      <c r="A309" s="11"/>
      <c r="B309" s="11"/>
      <c r="C309" s="16"/>
      <c r="D309" s="11"/>
      <c r="E309" s="53"/>
      <c r="F309" s="53"/>
      <c r="G309" s="53"/>
      <c r="H309" s="53"/>
      <c r="I309" s="53"/>
      <c r="J309" s="53"/>
      <c r="K309" s="53"/>
    </row>
    <row r="310" spans="1:282" x14ac:dyDescent="0.25">
      <c r="A310" s="5" t="s">
        <v>270</v>
      </c>
      <c r="B310" s="5"/>
      <c r="C310" s="17"/>
      <c r="D310" s="5"/>
      <c r="E310" s="54"/>
      <c r="F310" s="54"/>
      <c r="G310" s="54"/>
      <c r="H310" s="54"/>
      <c r="I310" s="54"/>
      <c r="J310" s="54"/>
      <c r="K310" s="54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</row>
    <row r="311" spans="1:282" x14ac:dyDescent="0.25">
      <c r="A311" s="12" t="s">
        <v>95</v>
      </c>
      <c r="B311" t="s">
        <v>96</v>
      </c>
      <c r="C311" s="14" t="s">
        <v>315</v>
      </c>
      <c r="D311" t="s">
        <v>206</v>
      </c>
      <c r="E311" s="42">
        <v>66000</v>
      </c>
      <c r="F311" s="42">
        <f>E311*0.0287</f>
        <v>1894.2</v>
      </c>
      <c r="G311" s="63">
        <v>4615.76</v>
      </c>
      <c r="H311" s="42">
        <f>E311*0.0304</f>
        <v>2006.4</v>
      </c>
      <c r="I311" s="42">
        <v>125</v>
      </c>
      <c r="J311" s="42">
        <v>8641.36</v>
      </c>
      <c r="K311" s="42">
        <f>E311-J311</f>
        <v>57358.64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</row>
    <row r="312" spans="1:282" x14ac:dyDescent="0.25">
      <c r="A312" t="s">
        <v>97</v>
      </c>
      <c r="B312" t="s">
        <v>436</v>
      </c>
      <c r="C312" s="14" t="s">
        <v>315</v>
      </c>
      <c r="D312" t="s">
        <v>206</v>
      </c>
      <c r="E312" s="42">
        <v>66000</v>
      </c>
      <c r="F312" s="42">
        <f>E312*0.0287</f>
        <v>1894.2</v>
      </c>
      <c r="G312" s="63">
        <v>4300.2700000000004</v>
      </c>
      <c r="H312" s="42">
        <f>E312*0.0304</f>
        <v>2006.4</v>
      </c>
      <c r="I312" s="63">
        <v>1602.45</v>
      </c>
      <c r="J312" s="42">
        <v>9803.32</v>
      </c>
      <c r="K312" s="42">
        <f>E312-J312</f>
        <v>56196.68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</row>
    <row r="313" spans="1:282" x14ac:dyDescent="0.25">
      <c r="A313" t="s">
        <v>98</v>
      </c>
      <c r="B313" t="s">
        <v>99</v>
      </c>
      <c r="C313" s="14" t="s">
        <v>316</v>
      </c>
      <c r="D313" t="s">
        <v>206</v>
      </c>
      <c r="E313" s="42">
        <v>60000</v>
      </c>
      <c r="F313" s="42">
        <v>1722</v>
      </c>
      <c r="G313" s="42">
        <v>0</v>
      </c>
      <c r="H313" s="42">
        <f>E313*0.0304</f>
        <v>1824</v>
      </c>
      <c r="I313" s="42">
        <v>25</v>
      </c>
      <c r="J313" s="42">
        <v>3571</v>
      </c>
      <c r="K313" s="42">
        <f>E313-J313</f>
        <v>56429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</row>
    <row r="314" spans="1:282" x14ac:dyDescent="0.25">
      <c r="A314" t="s">
        <v>273</v>
      </c>
      <c r="B314" t="s">
        <v>96</v>
      </c>
      <c r="C314" s="14" t="s">
        <v>315</v>
      </c>
      <c r="D314" t="s">
        <v>206</v>
      </c>
      <c r="E314" s="42">
        <v>60000</v>
      </c>
      <c r="F314" s="42">
        <v>1722</v>
      </c>
      <c r="G314" s="63">
        <v>3486.68</v>
      </c>
      <c r="H314" s="42">
        <v>1824</v>
      </c>
      <c r="I314" s="42">
        <v>25</v>
      </c>
      <c r="J314" s="42">
        <v>7057.68</v>
      </c>
      <c r="K314" s="42">
        <f>E314-J314</f>
        <v>52942.32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</row>
    <row r="315" spans="1:282" x14ac:dyDescent="0.25">
      <c r="A315" t="s">
        <v>271</v>
      </c>
      <c r="B315" t="s">
        <v>16</v>
      </c>
      <c r="C315" s="14" t="s">
        <v>315</v>
      </c>
      <c r="D315" t="s">
        <v>207</v>
      </c>
      <c r="E315" s="42">
        <v>106500</v>
      </c>
      <c r="F315" s="42">
        <f>E315*0.0287</f>
        <v>3056.55</v>
      </c>
      <c r="G315" s="63">
        <v>13634.33</v>
      </c>
      <c r="H315" s="42">
        <f>E315*0.0304</f>
        <v>3237.6</v>
      </c>
      <c r="I315" s="42">
        <v>25</v>
      </c>
      <c r="J315" s="42">
        <v>19953.48</v>
      </c>
      <c r="K315" s="42">
        <f t="shared" ref="K315" si="55">E315-J315</f>
        <v>86546.52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</row>
    <row r="316" spans="1:282" x14ac:dyDescent="0.25">
      <c r="A316" s="2" t="s">
        <v>12</v>
      </c>
      <c r="B316" s="2">
        <v>5</v>
      </c>
      <c r="C316" s="15"/>
      <c r="D316" s="2"/>
      <c r="E316" s="50">
        <f t="shared" ref="E316:K316" si="56">SUM(E311:E315)</f>
        <v>358500</v>
      </c>
      <c r="F316" s="50">
        <f t="shared" si="56"/>
        <v>10288.950000000001</v>
      </c>
      <c r="G316" s="50">
        <f>SUM(G311:G315)</f>
        <v>26037.040000000001</v>
      </c>
      <c r="H316" s="50">
        <f t="shared" si="56"/>
        <v>10898.4</v>
      </c>
      <c r="I316" s="50">
        <f t="shared" si="56"/>
        <v>1802.45</v>
      </c>
      <c r="J316" s="50">
        <f t="shared" si="56"/>
        <v>49026.84</v>
      </c>
      <c r="K316" s="50">
        <f t="shared" si="56"/>
        <v>309473.15999999997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</row>
    <row r="317" spans="1:282" x14ac:dyDescent="0.25"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</row>
    <row r="318" spans="1:282" x14ac:dyDescent="0.25">
      <c r="A318" s="5" t="s">
        <v>416</v>
      </c>
      <c r="B318" s="5"/>
      <c r="C318" s="17"/>
      <c r="D318" s="5"/>
      <c r="E318" s="54"/>
      <c r="F318" s="54"/>
      <c r="G318" s="54"/>
      <c r="H318" s="54"/>
      <c r="I318" s="54"/>
      <c r="J318" s="54"/>
      <c r="K318" s="54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</row>
    <row r="319" spans="1:282" x14ac:dyDescent="0.25">
      <c r="A319" t="s">
        <v>100</v>
      </c>
      <c r="B319" t="s">
        <v>185</v>
      </c>
      <c r="C319" s="14" t="s">
        <v>315</v>
      </c>
      <c r="D319" t="s">
        <v>206</v>
      </c>
      <c r="E319" s="42">
        <v>41000</v>
      </c>
      <c r="F319" s="42">
        <f>E319*0.0287</f>
        <v>1176.7</v>
      </c>
      <c r="G319" s="42">
        <v>583.79</v>
      </c>
      <c r="H319" s="42">
        <f>E319*0.0304</f>
        <v>1246.4000000000001</v>
      </c>
      <c r="I319" s="42">
        <v>275</v>
      </c>
      <c r="J319" s="42">
        <v>3281.89</v>
      </c>
      <c r="K319" s="42">
        <f>E319-J319</f>
        <v>37718.11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</row>
    <row r="320" spans="1:282" x14ac:dyDescent="0.25">
      <c r="A320" t="s">
        <v>102</v>
      </c>
      <c r="B320" t="s">
        <v>186</v>
      </c>
      <c r="C320" s="14" t="s">
        <v>316</v>
      </c>
      <c r="D320" t="s">
        <v>206</v>
      </c>
      <c r="E320" s="42">
        <v>41000</v>
      </c>
      <c r="F320" s="42">
        <f>E320*0.0287</f>
        <v>1176.7</v>
      </c>
      <c r="G320" s="42">
        <v>583.79</v>
      </c>
      <c r="H320" s="42">
        <f>E320*0.0304</f>
        <v>1246.4000000000001</v>
      </c>
      <c r="I320" s="42">
        <v>295</v>
      </c>
      <c r="J320" s="42">
        <v>3301.89</v>
      </c>
      <c r="K320" s="42">
        <f>E320-J320</f>
        <v>37698.11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</row>
    <row r="321" spans="1:282" s="2" customFormat="1" x14ac:dyDescent="0.25">
      <c r="A321" t="s">
        <v>103</v>
      </c>
      <c r="B321" t="s">
        <v>186</v>
      </c>
      <c r="C321" s="14" t="s">
        <v>316</v>
      </c>
      <c r="D321" t="s">
        <v>206</v>
      </c>
      <c r="E321" s="42">
        <v>41000</v>
      </c>
      <c r="F321" s="42">
        <f>E321*0.0287</f>
        <v>1176.7</v>
      </c>
      <c r="G321" s="42">
        <v>583.79</v>
      </c>
      <c r="H321" s="42">
        <f>E321*0.0304</f>
        <v>1246.4000000000001</v>
      </c>
      <c r="I321" s="42">
        <v>175</v>
      </c>
      <c r="J321" s="42">
        <v>3181.89</v>
      </c>
      <c r="K321" s="42">
        <f>E321-J321</f>
        <v>37818.11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</row>
    <row r="322" spans="1:282" x14ac:dyDescent="0.25">
      <c r="A322" t="s">
        <v>373</v>
      </c>
      <c r="B322" t="s">
        <v>83</v>
      </c>
      <c r="C322" s="14" t="s">
        <v>316</v>
      </c>
      <c r="D322" t="s">
        <v>207</v>
      </c>
      <c r="E322" s="42">
        <v>41000</v>
      </c>
      <c r="F322" s="42">
        <v>1176.7</v>
      </c>
      <c r="G322" s="42">
        <v>583.79</v>
      </c>
      <c r="H322" s="42">
        <f>E322*0.0304</f>
        <v>1246.4000000000001</v>
      </c>
      <c r="I322" s="42">
        <v>565</v>
      </c>
      <c r="J322" s="42">
        <v>3571.89</v>
      </c>
      <c r="K322" s="42">
        <f>E322-J322</f>
        <v>37428.11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</row>
    <row r="323" spans="1:282" x14ac:dyDescent="0.25">
      <c r="A323" t="s">
        <v>227</v>
      </c>
      <c r="B323" t="s">
        <v>444</v>
      </c>
      <c r="C323" s="14" t="s">
        <v>315</v>
      </c>
      <c r="D323" t="s">
        <v>207</v>
      </c>
      <c r="E323" s="42">
        <v>41000</v>
      </c>
      <c r="F323" s="42">
        <v>1176.7</v>
      </c>
      <c r="G323" s="42">
        <v>583.79</v>
      </c>
      <c r="H323" s="42">
        <f>E323*0.0304</f>
        <v>1246.4000000000001</v>
      </c>
      <c r="I323" s="42">
        <v>275</v>
      </c>
      <c r="J323" s="42">
        <v>3281.89</v>
      </c>
      <c r="K323" s="42">
        <f>E323-J323</f>
        <v>37718.11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</row>
    <row r="324" spans="1:282" x14ac:dyDescent="0.25">
      <c r="A324" s="2" t="s">
        <v>12</v>
      </c>
      <c r="B324" s="2">
        <v>5</v>
      </c>
      <c r="C324" s="15"/>
      <c r="D324" s="2"/>
      <c r="E324" s="50">
        <f t="shared" ref="E324:K324" si="57">SUM(E319:E323)</f>
        <v>205000</v>
      </c>
      <c r="F324" s="50">
        <f t="shared" si="57"/>
        <v>5883.5</v>
      </c>
      <c r="G324" s="49">
        <f>SUM(G319:G323)</f>
        <v>2918.95</v>
      </c>
      <c r="H324" s="50">
        <f t="shared" si="57"/>
        <v>6232</v>
      </c>
      <c r="I324" s="50">
        <f t="shared" si="57"/>
        <v>1585</v>
      </c>
      <c r="J324" s="50">
        <f t="shared" si="57"/>
        <v>16619.45</v>
      </c>
      <c r="K324" s="50">
        <f t="shared" si="57"/>
        <v>188380.55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</row>
    <row r="325" spans="1:282" x14ac:dyDescent="0.25"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</row>
    <row r="326" spans="1:282" x14ac:dyDescent="0.25">
      <c r="A326" s="1" t="s">
        <v>195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</row>
    <row r="327" spans="1:282" x14ac:dyDescent="0.25">
      <c r="A327" t="s">
        <v>330</v>
      </c>
      <c r="B327" t="s">
        <v>331</v>
      </c>
      <c r="C327" s="14" t="s">
        <v>315</v>
      </c>
      <c r="D327" t="s">
        <v>207</v>
      </c>
      <c r="E327" s="42">
        <v>32000</v>
      </c>
      <c r="F327" s="42">
        <v>918.4</v>
      </c>
      <c r="G327" s="42">
        <v>0</v>
      </c>
      <c r="H327" s="42">
        <v>972.8</v>
      </c>
      <c r="I327" s="42">
        <v>4770.95</v>
      </c>
      <c r="J327" s="42">
        <v>6662.15</v>
      </c>
      <c r="K327" s="42">
        <f>E327-J327</f>
        <v>25337.85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</row>
    <row r="328" spans="1:282" x14ac:dyDescent="0.25">
      <c r="A328" s="6" t="s">
        <v>275</v>
      </c>
      <c r="B328" s="6" t="s">
        <v>276</v>
      </c>
      <c r="C328" s="14" t="s">
        <v>315</v>
      </c>
      <c r="D328" s="9" t="s">
        <v>207</v>
      </c>
      <c r="E328" s="42">
        <v>28000</v>
      </c>
      <c r="F328" s="42">
        <v>803.6</v>
      </c>
      <c r="G328" s="42">
        <v>0</v>
      </c>
      <c r="H328" s="42">
        <f>E328*0.0304</f>
        <v>851.2</v>
      </c>
      <c r="I328" s="42">
        <v>3702.36</v>
      </c>
      <c r="J328" s="42">
        <v>5357.16</v>
      </c>
      <c r="K328" s="42">
        <f>E328-J328</f>
        <v>22642.84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</row>
    <row r="329" spans="1:282" s="28" customFormat="1" x14ac:dyDescent="0.25">
      <c r="A329" s="6" t="s">
        <v>191</v>
      </c>
      <c r="B329" s="6" t="s">
        <v>91</v>
      </c>
      <c r="C329" s="14" t="s">
        <v>316</v>
      </c>
      <c r="D329" s="9" t="s">
        <v>207</v>
      </c>
      <c r="E329" s="42">
        <v>65000</v>
      </c>
      <c r="F329" s="42">
        <v>1865.5</v>
      </c>
      <c r="G329" s="42">
        <v>4427.58</v>
      </c>
      <c r="H329" s="42">
        <v>1976</v>
      </c>
      <c r="I329" s="42">
        <v>175</v>
      </c>
      <c r="J329" s="42">
        <v>8444.08</v>
      </c>
      <c r="K329" s="42">
        <f>E329-J329</f>
        <v>56555.92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</row>
    <row r="330" spans="1:282" x14ac:dyDescent="0.25">
      <c r="A330" s="26" t="s">
        <v>12</v>
      </c>
      <c r="B330" s="26">
        <v>3</v>
      </c>
      <c r="C330" s="27"/>
      <c r="D330" s="26"/>
      <c r="E330" s="49">
        <f>SUM(E328:E328)+E327+E329</f>
        <v>125000</v>
      </c>
      <c r="F330" s="49">
        <f>SUM(F328:F328)+F327+F329</f>
        <v>3587.5</v>
      </c>
      <c r="G330" s="49">
        <f>+G329+G328+G327</f>
        <v>4427.58</v>
      </c>
      <c r="H330" s="49">
        <f>SUM(H328:H328)+H327+H329</f>
        <v>3800</v>
      </c>
      <c r="I330" s="49">
        <f>SUM(I328:I328)+I327+I329</f>
        <v>8648.31</v>
      </c>
      <c r="J330" s="49">
        <f>SUM(J328:J328)+J327+J329</f>
        <v>20463.39</v>
      </c>
      <c r="K330" s="49">
        <f>SUM(K328:K328)+K327+K329</f>
        <v>104536.61</v>
      </c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</row>
    <row r="331" spans="1:282" x14ac:dyDescent="0.25"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</row>
    <row r="332" spans="1:282" s="29" customFormat="1" x14ac:dyDescent="0.25">
      <c r="A332" s="1" t="s">
        <v>335</v>
      </c>
      <c r="B332" s="1"/>
      <c r="C332" s="14"/>
      <c r="D332"/>
      <c r="E332" s="51"/>
      <c r="F332" s="51"/>
      <c r="G332" s="51"/>
      <c r="H332" s="51"/>
      <c r="I332" s="51"/>
      <c r="J332" s="51"/>
      <c r="K332" s="51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</row>
    <row r="333" spans="1:282" x14ac:dyDescent="0.25">
      <c r="A333" t="s">
        <v>40</v>
      </c>
      <c r="B333" t="s">
        <v>276</v>
      </c>
      <c r="C333" s="14" t="s">
        <v>315</v>
      </c>
      <c r="D333" t="s">
        <v>206</v>
      </c>
      <c r="E333" s="42">
        <v>32000</v>
      </c>
      <c r="F333" s="42">
        <v>918.4</v>
      </c>
      <c r="G333" s="42">
        <v>0</v>
      </c>
      <c r="H333" s="42">
        <v>972.8</v>
      </c>
      <c r="I333" s="42">
        <v>10016.76</v>
      </c>
      <c r="J333" s="42">
        <f>+F333+G333+H333+I333</f>
        <v>11907.96</v>
      </c>
      <c r="K333" s="42">
        <f>+E333-J333</f>
        <v>20092.04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</row>
    <row r="334" spans="1:282" x14ac:dyDescent="0.25">
      <c r="A334" s="2" t="s">
        <v>12</v>
      </c>
      <c r="B334" s="2">
        <v>1</v>
      </c>
      <c r="C334" s="15"/>
      <c r="D334" s="2"/>
      <c r="E334" s="50">
        <f>E333</f>
        <v>32000</v>
      </c>
      <c r="F334" s="50">
        <f>SUM(F333)</f>
        <v>918.4</v>
      </c>
      <c r="G334" s="50">
        <f>G333</f>
        <v>0</v>
      </c>
      <c r="H334" s="50">
        <f>H333</f>
        <v>972.8</v>
      </c>
      <c r="I334" s="50">
        <f>I333</f>
        <v>10016.76</v>
      </c>
      <c r="J334" s="50">
        <f>J333</f>
        <v>11907.96</v>
      </c>
      <c r="K334" s="50">
        <f>K333</f>
        <v>20092.04</v>
      </c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</row>
    <row r="335" spans="1:282" x14ac:dyDescent="0.25"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</row>
    <row r="336" spans="1:282" x14ac:dyDescent="0.25">
      <c r="A336" s="5" t="s">
        <v>310</v>
      </c>
      <c r="B336" s="5"/>
      <c r="C336" s="17"/>
      <c r="D336" s="5"/>
      <c r="E336" s="54"/>
      <c r="F336" s="54"/>
      <c r="G336" s="54"/>
      <c r="H336" s="54"/>
      <c r="I336" s="54"/>
      <c r="J336" s="54"/>
      <c r="K336" s="54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</row>
    <row r="337" spans="1:282" x14ac:dyDescent="0.25">
      <c r="A337" t="s">
        <v>104</v>
      </c>
      <c r="B337" t="s">
        <v>453</v>
      </c>
      <c r="C337" s="14" t="s">
        <v>315</v>
      </c>
      <c r="D337" t="s">
        <v>207</v>
      </c>
      <c r="E337" s="42">
        <v>48000</v>
      </c>
      <c r="F337" s="42">
        <f t="shared" ref="F337:F343" si="58">E337*0.0287</f>
        <v>1377.6</v>
      </c>
      <c r="G337" s="42">
        <v>1571.73</v>
      </c>
      <c r="H337" s="42">
        <f t="shared" ref="H337:H343" si="59">E337*0.0304</f>
        <v>1459.2</v>
      </c>
      <c r="I337" s="42">
        <v>175</v>
      </c>
      <c r="J337" s="42">
        <v>4583.53</v>
      </c>
      <c r="K337" s="42">
        <f>E337-J337</f>
        <v>43416.47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</row>
    <row r="338" spans="1:282" x14ac:dyDescent="0.25">
      <c r="A338" t="s">
        <v>230</v>
      </c>
      <c r="B338" t="s">
        <v>229</v>
      </c>
      <c r="C338" s="14" t="s">
        <v>316</v>
      </c>
      <c r="D338" t="s">
        <v>207</v>
      </c>
      <c r="E338" s="42">
        <v>30000</v>
      </c>
      <c r="F338" s="42">
        <f t="shared" si="58"/>
        <v>861</v>
      </c>
      <c r="G338" s="42">
        <v>0</v>
      </c>
      <c r="H338" s="42">
        <f t="shared" si="59"/>
        <v>912</v>
      </c>
      <c r="I338" s="42">
        <v>175</v>
      </c>
      <c r="J338" s="42">
        <v>1948</v>
      </c>
      <c r="K338" s="42">
        <f t="shared" ref="K338:K343" si="60">E338-J338</f>
        <v>28052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43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</row>
    <row r="339" spans="1:282" x14ac:dyDescent="0.25">
      <c r="A339" t="s">
        <v>213</v>
      </c>
      <c r="B339" t="s">
        <v>14</v>
      </c>
      <c r="C339" s="14" t="s">
        <v>316</v>
      </c>
      <c r="D339" t="s">
        <v>207</v>
      </c>
      <c r="E339" s="42">
        <v>30000</v>
      </c>
      <c r="F339" s="42">
        <f t="shared" si="58"/>
        <v>861</v>
      </c>
      <c r="G339" s="42">
        <v>0</v>
      </c>
      <c r="H339" s="42">
        <f t="shared" si="59"/>
        <v>912</v>
      </c>
      <c r="I339" s="42">
        <v>1752.45</v>
      </c>
      <c r="J339" s="42">
        <v>3525.45</v>
      </c>
      <c r="K339" s="42">
        <f t="shared" si="60"/>
        <v>26474.55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</row>
    <row r="340" spans="1:282" x14ac:dyDescent="0.25">
      <c r="A340" t="s">
        <v>233</v>
      </c>
      <c r="B340" t="s">
        <v>123</v>
      </c>
      <c r="C340" s="14" t="s">
        <v>315</v>
      </c>
      <c r="D340" t="s">
        <v>207</v>
      </c>
      <c r="E340" s="42">
        <v>30000</v>
      </c>
      <c r="F340" s="42">
        <f t="shared" si="58"/>
        <v>861</v>
      </c>
      <c r="G340" s="42">
        <v>0</v>
      </c>
      <c r="H340" s="42">
        <f t="shared" si="59"/>
        <v>912</v>
      </c>
      <c r="I340" s="42">
        <v>175</v>
      </c>
      <c r="J340" s="42">
        <v>1948</v>
      </c>
      <c r="K340" s="42">
        <f>E340-J340</f>
        <v>28052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</row>
    <row r="341" spans="1:282" x14ac:dyDescent="0.25">
      <c r="A341" t="s">
        <v>255</v>
      </c>
      <c r="B341" s="8" t="s">
        <v>101</v>
      </c>
      <c r="C341" s="14" t="s">
        <v>316</v>
      </c>
      <c r="D341" s="7" t="s">
        <v>207</v>
      </c>
      <c r="E341" s="42">
        <v>30000</v>
      </c>
      <c r="F341" s="42">
        <f t="shared" si="58"/>
        <v>861</v>
      </c>
      <c r="G341" s="42">
        <v>0</v>
      </c>
      <c r="H341" s="42">
        <f t="shared" si="59"/>
        <v>912</v>
      </c>
      <c r="I341" s="42">
        <v>175</v>
      </c>
      <c r="J341" s="42">
        <v>1948</v>
      </c>
      <c r="K341" s="42">
        <f>E341-J341</f>
        <v>28052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</row>
    <row r="342" spans="1:282" x14ac:dyDescent="0.25">
      <c r="A342" s="6" t="s">
        <v>232</v>
      </c>
      <c r="B342" s="6" t="s">
        <v>91</v>
      </c>
      <c r="C342" s="14" t="s">
        <v>315</v>
      </c>
      <c r="D342" t="s">
        <v>207</v>
      </c>
      <c r="E342" s="42">
        <v>82000</v>
      </c>
      <c r="F342" s="42">
        <f t="shared" si="58"/>
        <v>2353.4</v>
      </c>
      <c r="G342" s="42">
        <v>0</v>
      </c>
      <c r="H342" s="42">
        <f t="shared" si="59"/>
        <v>2492.8000000000002</v>
      </c>
      <c r="I342" s="42">
        <v>4849.8999999999996</v>
      </c>
      <c r="J342" s="42">
        <v>9696.1</v>
      </c>
      <c r="K342" s="42">
        <f t="shared" si="60"/>
        <v>72303.899999999994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</row>
    <row r="343" spans="1:282" x14ac:dyDescent="0.25">
      <c r="A343" t="s">
        <v>463</v>
      </c>
      <c r="B343" t="s">
        <v>14</v>
      </c>
      <c r="C343" s="14" t="s">
        <v>315</v>
      </c>
      <c r="D343" t="s">
        <v>207</v>
      </c>
      <c r="E343" s="42">
        <v>44000</v>
      </c>
      <c r="F343" s="42">
        <f t="shared" si="58"/>
        <v>1262.8</v>
      </c>
      <c r="G343" s="42">
        <v>1007.19</v>
      </c>
      <c r="H343" s="42">
        <f t="shared" si="59"/>
        <v>1337.6</v>
      </c>
      <c r="I343" s="42">
        <v>175</v>
      </c>
      <c r="J343" s="42">
        <v>3782.59</v>
      </c>
      <c r="K343" s="42">
        <f t="shared" si="60"/>
        <v>40217.410000000003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</row>
    <row r="344" spans="1:282" x14ac:dyDescent="0.25">
      <c r="A344" s="2" t="s">
        <v>12</v>
      </c>
      <c r="B344" s="2">
        <v>7</v>
      </c>
      <c r="C344" s="15"/>
      <c r="D344" s="2"/>
      <c r="E344" s="50">
        <f t="shared" ref="E344:K344" si="61">SUM(E337:E343)</f>
        <v>294000</v>
      </c>
      <c r="F344" s="50">
        <f t="shared" si="61"/>
        <v>8437.7999999999993</v>
      </c>
      <c r="G344" s="50">
        <f>SUM(G337:G343)</f>
        <v>2578.92</v>
      </c>
      <c r="H344" s="50">
        <f t="shared" si="61"/>
        <v>8937.6</v>
      </c>
      <c r="I344" s="50">
        <f t="shared" si="61"/>
        <v>7477.35</v>
      </c>
      <c r="J344" s="50">
        <f t="shared" si="61"/>
        <v>27431.67</v>
      </c>
      <c r="K344" s="50">
        <f t="shared" si="61"/>
        <v>266568.33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</row>
    <row r="345" spans="1:282" x14ac:dyDescent="0.25">
      <c r="A345" s="1"/>
      <c r="B345" s="1"/>
      <c r="C345" s="17"/>
      <c r="D345" s="1"/>
      <c r="E345" s="51"/>
      <c r="F345" s="51"/>
      <c r="G345" s="51"/>
      <c r="H345" s="51"/>
      <c r="I345" s="51"/>
      <c r="J345" s="51"/>
      <c r="K345" s="51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</row>
    <row r="346" spans="1:282" x14ac:dyDescent="0.25">
      <c r="A346" s="1" t="s">
        <v>374</v>
      </c>
      <c r="B346" s="1"/>
      <c r="C346" s="17"/>
      <c r="D346" s="1"/>
      <c r="E346" s="51"/>
      <c r="F346" s="51"/>
      <c r="G346" s="51"/>
      <c r="H346" s="51"/>
      <c r="I346" s="51"/>
      <c r="J346" s="51"/>
      <c r="K346" s="5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</row>
    <row r="347" spans="1:282" s="26" customFormat="1" x14ac:dyDescent="0.25">
      <c r="A347" t="s">
        <v>121</v>
      </c>
      <c r="B347" t="s">
        <v>49</v>
      </c>
      <c r="C347" s="14" t="s">
        <v>315</v>
      </c>
      <c r="D347" t="s">
        <v>207</v>
      </c>
      <c r="E347" s="42">
        <v>19800</v>
      </c>
      <c r="F347" s="42">
        <v>568.26</v>
      </c>
      <c r="G347" s="42">
        <v>0</v>
      </c>
      <c r="H347" s="42">
        <v>601.91999999999996</v>
      </c>
      <c r="I347" s="42">
        <v>25</v>
      </c>
      <c r="J347" s="42">
        <v>1195.18</v>
      </c>
      <c r="K347" s="42">
        <f>E347-J347</f>
        <v>18604.82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  <c r="IY347" s="11"/>
      <c r="IZ347" s="11"/>
      <c r="JA347" s="11"/>
      <c r="JB347" s="11"/>
      <c r="JC347" s="11"/>
      <c r="JD347" s="11"/>
      <c r="JE347" s="11"/>
      <c r="JF347" s="11"/>
      <c r="JG347" s="11"/>
      <c r="JH347" s="11"/>
      <c r="JI347" s="11"/>
      <c r="JJ347" s="11"/>
      <c r="JK347" s="11"/>
      <c r="JL347" s="11"/>
      <c r="JM347" s="11"/>
      <c r="JN347" s="11"/>
      <c r="JO347" s="11"/>
      <c r="JP347" s="11"/>
      <c r="JQ347" s="11"/>
      <c r="JR347" s="11"/>
      <c r="JS347" s="11"/>
      <c r="JT347" s="11"/>
      <c r="JU347" s="11"/>
      <c r="JV347" s="11"/>
    </row>
    <row r="348" spans="1:282" x14ac:dyDescent="0.25">
      <c r="A348" s="26" t="s">
        <v>12</v>
      </c>
      <c r="B348" s="26">
        <v>1</v>
      </c>
      <c r="C348" s="27"/>
      <c r="D348" s="26"/>
      <c r="E348" s="49">
        <f>E347</f>
        <v>19800</v>
      </c>
      <c r="F348" s="49">
        <f>SUM(F347)</f>
        <v>568.26</v>
      </c>
      <c r="G348" s="49">
        <f>G347</f>
        <v>0</v>
      </c>
      <c r="H348" s="49">
        <f>H347</f>
        <v>601.91999999999996</v>
      </c>
      <c r="I348" s="49">
        <f>I347</f>
        <v>25</v>
      </c>
      <c r="J348" s="49">
        <f>J347</f>
        <v>1195.18</v>
      </c>
      <c r="K348" s="49">
        <f>K347</f>
        <v>18604.82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</row>
    <row r="349" spans="1:282" s="1" customFormat="1" x14ac:dyDescent="0.25">
      <c r="A349"/>
      <c r="B349"/>
      <c r="C349" s="14"/>
      <c r="D349"/>
      <c r="E349" s="42"/>
      <c r="F349" s="42"/>
      <c r="G349" s="42"/>
      <c r="H349" s="42"/>
      <c r="I349" s="42"/>
      <c r="J349" s="42"/>
      <c r="K349" s="4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  <c r="IZ349" s="11"/>
      <c r="JA349" s="11"/>
      <c r="JB349" s="11"/>
      <c r="JC349" s="11"/>
      <c r="JD349" s="11"/>
      <c r="JE349" s="11"/>
      <c r="JF349" s="11"/>
      <c r="JG349" s="11"/>
      <c r="JH349" s="11"/>
      <c r="JI349" s="11"/>
      <c r="JJ349" s="11"/>
      <c r="JK349" s="11"/>
      <c r="JL349" s="11"/>
      <c r="JM349" s="11"/>
      <c r="JN349" s="11"/>
      <c r="JO349" s="11"/>
      <c r="JP349" s="11"/>
      <c r="JQ349" s="11"/>
      <c r="JR349" s="11"/>
      <c r="JS349" s="11"/>
      <c r="JT349" s="11"/>
      <c r="JU349" s="11"/>
      <c r="JV349" s="11"/>
    </row>
    <row r="350" spans="1:282" x14ac:dyDescent="0.25">
      <c r="A350" s="5" t="s">
        <v>311</v>
      </c>
      <c r="B350" s="5"/>
      <c r="C350" s="17"/>
      <c r="D350" s="5"/>
      <c r="E350" s="54"/>
      <c r="F350" s="54"/>
      <c r="G350" s="54"/>
      <c r="H350" s="54"/>
      <c r="I350" s="54"/>
      <c r="J350" s="54"/>
      <c r="K350" s="54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</row>
    <row r="351" spans="1:282" x14ac:dyDescent="0.25">
      <c r="A351" t="s">
        <v>212</v>
      </c>
      <c r="B351" t="s">
        <v>108</v>
      </c>
      <c r="C351" s="14" t="s">
        <v>315</v>
      </c>
      <c r="D351" t="s">
        <v>207</v>
      </c>
      <c r="E351" s="42">
        <v>46000</v>
      </c>
      <c r="F351" s="42">
        <f>E351*0.0287</f>
        <v>1320.2</v>
      </c>
      <c r="G351" s="42">
        <v>1289.46</v>
      </c>
      <c r="H351" s="42">
        <v>1398.4</v>
      </c>
      <c r="I351" s="42">
        <v>175</v>
      </c>
      <c r="J351" s="42">
        <v>4183.0600000000004</v>
      </c>
      <c r="K351" s="42">
        <f>E351-J351</f>
        <v>41816.94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</row>
    <row r="352" spans="1:282" x14ac:dyDescent="0.25">
      <c r="A352" t="s">
        <v>105</v>
      </c>
      <c r="B352" t="s">
        <v>453</v>
      </c>
      <c r="C352" s="14" t="s">
        <v>315</v>
      </c>
      <c r="D352" t="s">
        <v>207</v>
      </c>
      <c r="E352" s="42">
        <v>50000</v>
      </c>
      <c r="F352" s="42">
        <f>E352*0.0287</f>
        <v>1435</v>
      </c>
      <c r="G352" s="42">
        <v>1854</v>
      </c>
      <c r="H352" s="42">
        <v>1520</v>
      </c>
      <c r="I352" s="42">
        <v>275</v>
      </c>
      <c r="J352" s="42">
        <v>5084</v>
      </c>
      <c r="K352" s="42">
        <f>E352-J352</f>
        <v>44916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</row>
    <row r="353" spans="1:282" x14ac:dyDescent="0.25">
      <c r="A353" s="2" t="s">
        <v>12</v>
      </c>
      <c r="B353" s="2">
        <v>2</v>
      </c>
      <c r="C353" s="15"/>
      <c r="D353" s="2"/>
      <c r="E353" s="50">
        <f t="shared" ref="E353:K353" si="62">SUM(E351:E352)</f>
        <v>96000</v>
      </c>
      <c r="F353" s="50">
        <f t="shared" si="62"/>
        <v>2755.2</v>
      </c>
      <c r="G353" s="50">
        <f>SUM(G351:G352)</f>
        <v>3143.46</v>
      </c>
      <c r="H353" s="50">
        <f t="shared" si="62"/>
        <v>2918.4</v>
      </c>
      <c r="I353" s="50">
        <f t="shared" si="62"/>
        <v>450</v>
      </c>
      <c r="J353" s="50">
        <f t="shared" si="62"/>
        <v>9267.06</v>
      </c>
      <c r="K353" s="50">
        <f t="shared" si="62"/>
        <v>86732.94</v>
      </c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</row>
    <row r="354" spans="1:282" x14ac:dyDescent="0.25"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</row>
    <row r="355" spans="1:282" x14ac:dyDescent="0.25">
      <c r="A355" s="5" t="s">
        <v>312</v>
      </c>
      <c r="B355" s="5"/>
      <c r="C355" s="17"/>
      <c r="D355" s="5"/>
      <c r="E355" s="54"/>
      <c r="F355" s="54"/>
      <c r="G355" s="54"/>
      <c r="H355" s="54"/>
      <c r="I355" s="54"/>
      <c r="J355" s="54"/>
      <c r="K355" s="54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</row>
    <row r="356" spans="1:282" x14ac:dyDescent="0.25">
      <c r="A356" t="s">
        <v>272</v>
      </c>
      <c r="B356" t="s">
        <v>402</v>
      </c>
      <c r="C356" s="14" t="s">
        <v>316</v>
      </c>
      <c r="D356" t="s">
        <v>207</v>
      </c>
      <c r="E356" s="42">
        <v>100000</v>
      </c>
      <c r="F356" s="42">
        <f t="shared" ref="F356:F363" si="63">E356*0.0287</f>
        <v>2870</v>
      </c>
      <c r="G356" s="42">
        <v>12105.37</v>
      </c>
      <c r="H356" s="42">
        <v>3040</v>
      </c>
      <c r="I356" s="42">
        <v>25</v>
      </c>
      <c r="J356" s="42">
        <v>18040.37</v>
      </c>
      <c r="K356" s="63">
        <f>E356-J356</f>
        <v>81959.63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</row>
    <row r="357" spans="1:282" x14ac:dyDescent="0.25">
      <c r="A357" t="s">
        <v>192</v>
      </c>
      <c r="B357" t="s">
        <v>14</v>
      </c>
      <c r="C357" s="14" t="s">
        <v>315</v>
      </c>
      <c r="D357" t="s">
        <v>207</v>
      </c>
      <c r="E357" s="42">
        <v>35000</v>
      </c>
      <c r="F357" s="42">
        <f t="shared" si="63"/>
        <v>1004.5</v>
      </c>
      <c r="G357" s="42">
        <v>0</v>
      </c>
      <c r="H357" s="42">
        <f t="shared" ref="H357:H362" si="64">E357*0.0304</f>
        <v>1064</v>
      </c>
      <c r="I357" s="42">
        <v>275</v>
      </c>
      <c r="J357" s="42">
        <v>2343.5</v>
      </c>
      <c r="K357" s="63">
        <f t="shared" ref="K357:K363" si="65">E357-J357</f>
        <v>32656.5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</row>
    <row r="358" spans="1:282" x14ac:dyDescent="0.25">
      <c r="A358" t="s">
        <v>236</v>
      </c>
      <c r="B358" t="s">
        <v>108</v>
      </c>
      <c r="C358" s="14" t="s">
        <v>315</v>
      </c>
      <c r="D358" t="s">
        <v>207</v>
      </c>
      <c r="E358" s="42">
        <v>30000</v>
      </c>
      <c r="F358" s="42">
        <f t="shared" si="63"/>
        <v>861</v>
      </c>
      <c r="G358" s="42">
        <v>0</v>
      </c>
      <c r="H358" s="42">
        <f t="shared" si="64"/>
        <v>912</v>
      </c>
      <c r="I358" s="42">
        <v>3763.28</v>
      </c>
      <c r="J358" s="42">
        <v>5536.28</v>
      </c>
      <c r="K358" s="63">
        <f t="shared" si="65"/>
        <v>24463.72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</row>
    <row r="359" spans="1:282" x14ac:dyDescent="0.25">
      <c r="A359" t="s">
        <v>243</v>
      </c>
      <c r="B359" t="s">
        <v>14</v>
      </c>
      <c r="C359" s="14" t="s">
        <v>315</v>
      </c>
      <c r="D359" t="s">
        <v>207</v>
      </c>
      <c r="E359" s="42">
        <v>41000</v>
      </c>
      <c r="F359" s="42">
        <f t="shared" si="63"/>
        <v>1176.7</v>
      </c>
      <c r="G359" s="42">
        <v>347.17</v>
      </c>
      <c r="H359" s="42">
        <f t="shared" si="64"/>
        <v>1246.4000000000001</v>
      </c>
      <c r="I359" s="42">
        <v>1752.45</v>
      </c>
      <c r="J359" s="42">
        <v>4522.72</v>
      </c>
      <c r="K359" s="63">
        <f t="shared" si="65"/>
        <v>36477.279999999999</v>
      </c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</row>
    <row r="360" spans="1:282" x14ac:dyDescent="0.25">
      <c r="A360" t="s">
        <v>122</v>
      </c>
      <c r="B360" t="s">
        <v>454</v>
      </c>
      <c r="C360" s="14" t="s">
        <v>316</v>
      </c>
      <c r="D360" t="s">
        <v>206</v>
      </c>
      <c r="E360" s="42">
        <v>30000</v>
      </c>
      <c r="F360" s="42">
        <f t="shared" si="63"/>
        <v>861</v>
      </c>
      <c r="G360" s="42">
        <v>0</v>
      </c>
      <c r="H360" s="42">
        <f t="shared" si="64"/>
        <v>912</v>
      </c>
      <c r="I360" s="42">
        <v>1912.45</v>
      </c>
      <c r="J360" s="42">
        <v>3685.45</v>
      </c>
      <c r="K360" s="63">
        <f t="shared" si="65"/>
        <v>26314.55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</row>
    <row r="361" spans="1:282" x14ac:dyDescent="0.25">
      <c r="A361" t="s">
        <v>112</v>
      </c>
      <c r="B361" t="s">
        <v>454</v>
      </c>
      <c r="C361" s="14" t="s">
        <v>315</v>
      </c>
      <c r="D361" t="s">
        <v>206</v>
      </c>
      <c r="E361" s="42">
        <v>30000</v>
      </c>
      <c r="F361" s="42">
        <f t="shared" si="63"/>
        <v>861</v>
      </c>
      <c r="G361" s="42">
        <v>0</v>
      </c>
      <c r="H361" s="42">
        <f t="shared" si="64"/>
        <v>912</v>
      </c>
      <c r="I361" s="42">
        <v>335</v>
      </c>
      <c r="J361" s="42">
        <v>2108</v>
      </c>
      <c r="K361" s="63">
        <f t="shared" si="65"/>
        <v>27892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</row>
    <row r="362" spans="1:282" x14ac:dyDescent="0.25">
      <c r="A362" t="s">
        <v>119</v>
      </c>
      <c r="B362" t="s">
        <v>120</v>
      </c>
      <c r="C362" s="14" t="s">
        <v>316</v>
      </c>
      <c r="D362" t="s">
        <v>207</v>
      </c>
      <c r="E362" s="42">
        <v>19580</v>
      </c>
      <c r="F362" s="42">
        <f t="shared" si="63"/>
        <v>561.95000000000005</v>
      </c>
      <c r="G362" s="42">
        <v>0</v>
      </c>
      <c r="H362" s="42">
        <f t="shared" si="64"/>
        <v>595.23</v>
      </c>
      <c r="I362" s="42">
        <v>145</v>
      </c>
      <c r="J362" s="42">
        <v>1302.18</v>
      </c>
      <c r="K362" s="63">
        <f t="shared" si="65"/>
        <v>18277.82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</row>
    <row r="363" spans="1:282" x14ac:dyDescent="0.25">
      <c r="A363" t="s">
        <v>113</v>
      </c>
      <c r="B363" t="s">
        <v>454</v>
      </c>
      <c r="C363" s="14" t="s">
        <v>315</v>
      </c>
      <c r="D363" t="s">
        <v>206</v>
      </c>
      <c r="E363" s="42">
        <v>30000</v>
      </c>
      <c r="F363" s="42">
        <f t="shared" si="63"/>
        <v>861</v>
      </c>
      <c r="G363" s="42">
        <v>0</v>
      </c>
      <c r="H363" s="42">
        <v>912</v>
      </c>
      <c r="I363" s="42">
        <v>295</v>
      </c>
      <c r="J363" s="42">
        <v>2068</v>
      </c>
      <c r="K363" s="63">
        <f t="shared" si="65"/>
        <v>27932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</row>
    <row r="364" spans="1:282" x14ac:dyDescent="0.25">
      <c r="A364" s="2" t="s">
        <v>12</v>
      </c>
      <c r="B364" s="2">
        <v>8</v>
      </c>
      <c r="C364" s="15"/>
      <c r="D364" s="2"/>
      <c r="E364" s="49">
        <f t="shared" ref="E364:J364" si="66">SUM(E356:E363)</f>
        <v>315580</v>
      </c>
      <c r="F364" s="50">
        <f t="shared" si="66"/>
        <v>9057.15</v>
      </c>
      <c r="G364" s="50">
        <f>SUM(G356:G363)</f>
        <v>12452.54</v>
      </c>
      <c r="H364" s="50">
        <f t="shared" si="66"/>
        <v>9593.6299999999992</v>
      </c>
      <c r="I364" s="50">
        <f>SUM(I356:I363)</f>
        <v>8503.18</v>
      </c>
      <c r="J364" s="50">
        <f t="shared" si="66"/>
        <v>39606.5</v>
      </c>
      <c r="K364" s="50">
        <f>SUM(K356:K363)</f>
        <v>275973.5</v>
      </c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</row>
    <row r="365" spans="1:282" x14ac:dyDescent="0.25"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</row>
    <row r="366" spans="1:282" x14ac:dyDescent="0.25">
      <c r="A366" s="5" t="s">
        <v>437</v>
      </c>
      <c r="B366" s="5"/>
      <c r="C366" s="17"/>
      <c r="D366" s="5"/>
      <c r="E366" s="54"/>
      <c r="F366" s="54"/>
      <c r="G366" s="54"/>
      <c r="H366" s="54"/>
      <c r="I366" s="54"/>
      <c r="J366" s="54"/>
      <c r="K366" s="54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</row>
    <row r="367" spans="1:282" x14ac:dyDescent="0.25">
      <c r="A367" t="s">
        <v>110</v>
      </c>
      <c r="B367" t="s">
        <v>91</v>
      </c>
      <c r="C367" s="14" t="s">
        <v>316</v>
      </c>
      <c r="D367" t="s">
        <v>207</v>
      </c>
      <c r="E367" s="42">
        <v>82000</v>
      </c>
      <c r="F367" s="42">
        <f t="shared" ref="F367:F376" si="67">E367*0.0287</f>
        <v>2353.4</v>
      </c>
      <c r="G367" s="63">
        <v>7871.32</v>
      </c>
      <c r="H367" s="42">
        <v>2492.8000000000002</v>
      </c>
      <c r="I367" s="42">
        <v>275</v>
      </c>
      <c r="J367" s="42">
        <v>12992.52</v>
      </c>
      <c r="K367" s="42">
        <f>E367-J367</f>
        <v>69007.48</v>
      </c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</row>
    <row r="368" spans="1:282" x14ac:dyDescent="0.25">
      <c r="A368" t="s">
        <v>111</v>
      </c>
      <c r="B368" t="s">
        <v>453</v>
      </c>
      <c r="C368" s="14" t="s">
        <v>315</v>
      </c>
      <c r="D368" t="s">
        <v>207</v>
      </c>
      <c r="E368" s="42">
        <v>41000</v>
      </c>
      <c r="F368" s="42">
        <f t="shared" si="67"/>
        <v>1176.7</v>
      </c>
      <c r="G368">
        <v>583.79</v>
      </c>
      <c r="H368" s="42">
        <f t="shared" ref="H368:H376" si="68">E368*0.0304</f>
        <v>1246.4000000000001</v>
      </c>
      <c r="I368" s="42">
        <v>175</v>
      </c>
      <c r="J368" s="42">
        <v>3181.89</v>
      </c>
      <c r="K368" s="42">
        <f t="shared" ref="K368:K376" si="69">E368-J368</f>
        <v>37818.11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</row>
    <row r="369" spans="1:282" x14ac:dyDescent="0.25">
      <c r="A369" s="12" t="s">
        <v>109</v>
      </c>
      <c r="B369" t="s">
        <v>14</v>
      </c>
      <c r="C369" s="14" t="s">
        <v>316</v>
      </c>
      <c r="D369" t="s">
        <v>206</v>
      </c>
      <c r="E369" s="42">
        <v>41000</v>
      </c>
      <c r="F369" s="42">
        <f t="shared" si="67"/>
        <v>1176.7</v>
      </c>
      <c r="G369">
        <v>583.79</v>
      </c>
      <c r="H369" s="42">
        <f t="shared" si="68"/>
        <v>1246.4000000000001</v>
      </c>
      <c r="I369" s="42">
        <v>4905.91</v>
      </c>
      <c r="J369" s="42">
        <v>7912.8</v>
      </c>
      <c r="K369" s="42">
        <f t="shared" si="69"/>
        <v>33087.199999999997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</row>
    <row r="370" spans="1:282" x14ac:dyDescent="0.25">
      <c r="A370" t="s">
        <v>473</v>
      </c>
      <c r="B370" t="s">
        <v>96</v>
      </c>
      <c r="C370" s="14" t="s">
        <v>316</v>
      </c>
      <c r="D370" t="s">
        <v>207</v>
      </c>
      <c r="E370" s="42">
        <v>41000</v>
      </c>
      <c r="F370" s="42">
        <f t="shared" si="67"/>
        <v>1176.7</v>
      </c>
      <c r="G370">
        <v>583.79</v>
      </c>
      <c r="H370" s="42">
        <f t="shared" si="68"/>
        <v>1246.4000000000001</v>
      </c>
      <c r="I370" s="42">
        <v>175</v>
      </c>
      <c r="J370" s="42">
        <v>3181.89</v>
      </c>
      <c r="K370" s="42">
        <f t="shared" si="69"/>
        <v>37818.11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</row>
    <row r="371" spans="1:282" s="1" customFormat="1" x14ac:dyDescent="0.25">
      <c r="A371" t="s">
        <v>193</v>
      </c>
      <c r="B371" t="s">
        <v>453</v>
      </c>
      <c r="C371" s="14" t="s">
        <v>315</v>
      </c>
      <c r="D371" t="s">
        <v>207</v>
      </c>
      <c r="E371" s="42">
        <v>41000</v>
      </c>
      <c r="F371" s="42">
        <f t="shared" si="67"/>
        <v>1176.7</v>
      </c>
      <c r="G371">
        <v>583.79</v>
      </c>
      <c r="H371" s="42">
        <f t="shared" si="68"/>
        <v>1246.4000000000001</v>
      </c>
      <c r="I371" s="42">
        <v>175</v>
      </c>
      <c r="J371" s="42">
        <v>3181.89</v>
      </c>
      <c r="K371" s="42">
        <f t="shared" si="69"/>
        <v>37818.11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  <c r="IY371" s="11"/>
      <c r="IZ371" s="11"/>
      <c r="JA371" s="11"/>
      <c r="JB371" s="11"/>
      <c r="JC371" s="11"/>
      <c r="JD371" s="11"/>
      <c r="JE371" s="11"/>
      <c r="JF371" s="11"/>
      <c r="JG371" s="11"/>
      <c r="JH371" s="11"/>
      <c r="JI371" s="11"/>
      <c r="JJ371" s="11"/>
      <c r="JK371" s="11"/>
      <c r="JL371" s="11"/>
      <c r="JM371" s="11"/>
      <c r="JN371" s="11"/>
      <c r="JO371" s="11"/>
      <c r="JP371" s="11"/>
      <c r="JQ371" s="11"/>
      <c r="JR371" s="11"/>
      <c r="JS371" s="11"/>
      <c r="JT371" s="11"/>
      <c r="JU371" s="11"/>
      <c r="JV371" s="11"/>
    </row>
    <row r="372" spans="1:282" x14ac:dyDescent="0.25">
      <c r="A372" t="s">
        <v>107</v>
      </c>
      <c r="B372" t="s">
        <v>454</v>
      </c>
      <c r="C372" s="14" t="s">
        <v>316</v>
      </c>
      <c r="D372" t="s">
        <v>207</v>
      </c>
      <c r="E372" s="42">
        <v>41000</v>
      </c>
      <c r="F372" s="42">
        <f t="shared" si="67"/>
        <v>1176.7</v>
      </c>
      <c r="G372">
        <v>347.17</v>
      </c>
      <c r="H372" s="42">
        <f t="shared" si="68"/>
        <v>1246.4000000000001</v>
      </c>
      <c r="I372" s="42">
        <v>3252.45</v>
      </c>
      <c r="J372" s="42">
        <v>6022.72</v>
      </c>
      <c r="K372" s="42">
        <f>E372-J372</f>
        <v>34977.279999999999</v>
      </c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</row>
    <row r="373" spans="1:282" s="12" customFormat="1" x14ac:dyDescent="0.25">
      <c r="A373" t="s">
        <v>106</v>
      </c>
      <c r="B373" t="s">
        <v>454</v>
      </c>
      <c r="C373" s="14" t="s">
        <v>315</v>
      </c>
      <c r="D373" t="s">
        <v>206</v>
      </c>
      <c r="E373" s="42">
        <v>33500</v>
      </c>
      <c r="F373" s="42">
        <f t="shared" si="67"/>
        <v>961.45</v>
      </c>
      <c r="G373" s="42">
        <v>0</v>
      </c>
      <c r="H373" s="42">
        <f t="shared" si="68"/>
        <v>1018.4</v>
      </c>
      <c r="I373" s="42">
        <v>1362.5</v>
      </c>
      <c r="J373" s="42">
        <v>3342.35</v>
      </c>
      <c r="K373" s="42">
        <f t="shared" si="69"/>
        <v>30157.65</v>
      </c>
    </row>
    <row r="374" spans="1:282" s="12" customFormat="1" x14ac:dyDescent="0.25">
      <c r="A374" t="s">
        <v>235</v>
      </c>
      <c r="B374" t="s">
        <v>123</v>
      </c>
      <c r="C374" s="14" t="s">
        <v>315</v>
      </c>
      <c r="D374" t="s">
        <v>207</v>
      </c>
      <c r="E374" s="42">
        <v>33000</v>
      </c>
      <c r="F374" s="42">
        <f t="shared" si="67"/>
        <v>947.1</v>
      </c>
      <c r="G374" s="42">
        <v>0</v>
      </c>
      <c r="H374" s="42">
        <f t="shared" si="68"/>
        <v>1003.2</v>
      </c>
      <c r="I374" s="42">
        <v>315</v>
      </c>
      <c r="J374" s="42">
        <v>2265.3000000000002</v>
      </c>
      <c r="K374" s="42">
        <f t="shared" si="69"/>
        <v>30734.7</v>
      </c>
    </row>
    <row r="375" spans="1:282" x14ac:dyDescent="0.25">
      <c r="A375" t="s">
        <v>231</v>
      </c>
      <c r="B375" t="s">
        <v>14</v>
      </c>
      <c r="C375" s="14" t="s">
        <v>315</v>
      </c>
      <c r="D375" t="s">
        <v>207</v>
      </c>
      <c r="E375" s="42">
        <v>30000</v>
      </c>
      <c r="F375" s="42">
        <f t="shared" si="67"/>
        <v>861</v>
      </c>
      <c r="G375" s="42">
        <v>0</v>
      </c>
      <c r="H375" s="42">
        <f t="shared" si="68"/>
        <v>912</v>
      </c>
      <c r="I375" s="42">
        <v>275</v>
      </c>
      <c r="J375" s="42">
        <v>2048</v>
      </c>
      <c r="K375" s="42">
        <f t="shared" si="69"/>
        <v>27952</v>
      </c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</row>
    <row r="376" spans="1:282" s="2" customFormat="1" x14ac:dyDescent="0.25">
      <c r="A376" t="s">
        <v>234</v>
      </c>
      <c r="B376" t="s">
        <v>123</v>
      </c>
      <c r="C376" s="14" t="s">
        <v>315</v>
      </c>
      <c r="D376" t="s">
        <v>207</v>
      </c>
      <c r="E376" s="42">
        <v>33000</v>
      </c>
      <c r="F376" s="42">
        <f t="shared" si="67"/>
        <v>947.1</v>
      </c>
      <c r="G376" s="42">
        <v>0</v>
      </c>
      <c r="H376" s="42">
        <f t="shared" si="68"/>
        <v>1003.2</v>
      </c>
      <c r="I376" s="42">
        <v>515</v>
      </c>
      <c r="J376" s="42">
        <v>2465.3000000000002</v>
      </c>
      <c r="K376" s="42">
        <f t="shared" si="69"/>
        <v>30534.7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</row>
    <row r="377" spans="1:282" s="1" customFormat="1" x14ac:dyDescent="0.25">
      <c r="A377" s="2" t="s">
        <v>12</v>
      </c>
      <c r="B377" s="2">
        <v>10</v>
      </c>
      <c r="C377" s="15"/>
      <c r="D377" s="2"/>
      <c r="E377" s="50">
        <f t="shared" ref="E377:K377" si="70">SUM(E367:E376)</f>
        <v>416500</v>
      </c>
      <c r="F377" s="50">
        <f t="shared" si="70"/>
        <v>11953.55</v>
      </c>
      <c r="G377" s="50">
        <f>SUM(G367:G376)</f>
        <v>10553.65</v>
      </c>
      <c r="H377" s="50">
        <f t="shared" si="70"/>
        <v>12661.6</v>
      </c>
      <c r="I377" s="50">
        <f t="shared" si="70"/>
        <v>11425.86</v>
      </c>
      <c r="J377" s="50">
        <f t="shared" si="70"/>
        <v>46594.66</v>
      </c>
      <c r="K377" s="50">
        <f t="shared" si="70"/>
        <v>369905.34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  <c r="IY377" s="11"/>
      <c r="IZ377" s="11"/>
      <c r="JA377" s="11"/>
      <c r="JB377" s="11"/>
      <c r="JC377" s="11"/>
      <c r="JD377" s="11"/>
      <c r="JE377" s="11"/>
      <c r="JF377" s="11"/>
      <c r="JG377" s="11"/>
      <c r="JH377" s="11"/>
      <c r="JI377" s="11"/>
      <c r="JJ377" s="11"/>
      <c r="JK377" s="11"/>
      <c r="JL377" s="11"/>
      <c r="JM377" s="11"/>
      <c r="JN377" s="11"/>
      <c r="JO377" s="11"/>
      <c r="JP377" s="11"/>
      <c r="JQ377" s="11"/>
      <c r="JR377" s="11"/>
      <c r="JS377" s="11"/>
      <c r="JT377" s="11"/>
      <c r="JU377" s="11"/>
      <c r="JV377" s="11"/>
    </row>
    <row r="378" spans="1:282" x14ac:dyDescent="0.25">
      <c r="A378" s="11"/>
      <c r="B378" s="11"/>
      <c r="C378" s="16"/>
      <c r="D378" s="11"/>
      <c r="E378" s="53"/>
      <c r="F378" s="53"/>
      <c r="G378" s="53"/>
      <c r="H378" s="53"/>
      <c r="I378" s="53"/>
      <c r="J378" s="53"/>
      <c r="K378" s="53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</row>
    <row r="379" spans="1:282" x14ac:dyDescent="0.25">
      <c r="A379" s="11" t="s">
        <v>419</v>
      </c>
      <c r="B379" s="11"/>
      <c r="C379" s="16"/>
      <c r="D379" s="11"/>
      <c r="E379" s="53"/>
      <c r="F379" s="53"/>
      <c r="G379" s="53"/>
      <c r="H379" s="53"/>
      <c r="I379" s="53"/>
      <c r="J379" s="53"/>
      <c r="K379" s="53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</row>
    <row r="380" spans="1:282" s="1" customFormat="1" x14ac:dyDescent="0.25">
      <c r="A380" t="s">
        <v>178</v>
      </c>
      <c r="B380" t="s">
        <v>196</v>
      </c>
      <c r="C380" s="14" t="s">
        <v>316</v>
      </c>
      <c r="D380" t="s">
        <v>207</v>
      </c>
      <c r="E380" s="42">
        <v>125000</v>
      </c>
      <c r="F380" s="42">
        <v>3587.5</v>
      </c>
      <c r="G380" s="42">
        <v>0</v>
      </c>
      <c r="H380" s="42">
        <v>3800</v>
      </c>
      <c r="I380" s="42">
        <v>25</v>
      </c>
      <c r="J380" s="42">
        <v>7412.5</v>
      </c>
      <c r="K380" s="42">
        <f>E380-J380</f>
        <v>117587.5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</row>
    <row r="381" spans="1:282" x14ac:dyDescent="0.25">
      <c r="A381" s="2" t="s">
        <v>12</v>
      </c>
      <c r="B381" s="2">
        <v>1</v>
      </c>
      <c r="C381" s="45"/>
      <c r="D381" s="29"/>
      <c r="E381" s="50">
        <f t="shared" ref="E381:K381" si="71">E380</f>
        <v>125000</v>
      </c>
      <c r="F381" s="50">
        <f t="shared" si="71"/>
        <v>3587.5</v>
      </c>
      <c r="G381" s="50">
        <f>G380</f>
        <v>0</v>
      </c>
      <c r="H381" s="50">
        <f t="shared" si="71"/>
        <v>3800</v>
      </c>
      <c r="I381" s="50">
        <f t="shared" si="71"/>
        <v>25</v>
      </c>
      <c r="J381" s="50">
        <f t="shared" si="71"/>
        <v>7412.5</v>
      </c>
      <c r="K381" s="50">
        <f t="shared" si="71"/>
        <v>117587.5</v>
      </c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</row>
    <row r="382" spans="1:282" x14ac:dyDescent="0.25">
      <c r="A382" s="1"/>
      <c r="B382" s="1"/>
      <c r="E382" s="51"/>
      <c r="F382" s="51"/>
      <c r="G382" s="51"/>
      <c r="H382" s="51"/>
      <c r="I382" s="51"/>
      <c r="J382" s="51"/>
      <c r="K382" s="51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</row>
    <row r="383" spans="1:282" x14ac:dyDescent="0.25">
      <c r="A383" s="5" t="s">
        <v>313</v>
      </c>
      <c r="B383" s="5"/>
      <c r="C383" s="17"/>
      <c r="D383" s="5"/>
      <c r="E383" s="54"/>
      <c r="F383" s="54"/>
      <c r="G383" s="54"/>
      <c r="H383" s="54"/>
      <c r="I383" s="54"/>
      <c r="J383" s="54"/>
      <c r="K383" s="54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</row>
    <row r="384" spans="1:282" x14ac:dyDescent="0.25">
      <c r="A384" t="s">
        <v>118</v>
      </c>
      <c r="B384" t="s">
        <v>197</v>
      </c>
      <c r="C384" s="14" t="s">
        <v>315</v>
      </c>
      <c r="D384" t="s">
        <v>206</v>
      </c>
      <c r="E384" s="42">
        <v>38000</v>
      </c>
      <c r="F384" s="42">
        <f>E384*0.0287</f>
        <v>1090.5999999999999</v>
      </c>
      <c r="G384">
        <v>160.38</v>
      </c>
      <c r="H384" s="42">
        <f>E384*0.0304</f>
        <v>1155.2</v>
      </c>
      <c r="I384" s="42">
        <v>165</v>
      </c>
      <c r="J384" s="42">
        <v>2571.1799999999998</v>
      </c>
      <c r="K384" s="42">
        <f>E384-J384</f>
        <v>35428.82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</row>
    <row r="385" spans="1:282" x14ac:dyDescent="0.25">
      <c r="A385" t="s">
        <v>203</v>
      </c>
      <c r="B385" t="s">
        <v>197</v>
      </c>
      <c r="C385" s="14" t="s">
        <v>316</v>
      </c>
      <c r="D385" t="s">
        <v>207</v>
      </c>
      <c r="E385" s="42">
        <v>60000</v>
      </c>
      <c r="F385" s="42">
        <v>1722</v>
      </c>
      <c r="G385" s="63">
        <v>2855.7</v>
      </c>
      <c r="H385" s="42">
        <v>1824</v>
      </c>
      <c r="I385" s="42">
        <v>3329.9</v>
      </c>
      <c r="J385" s="42">
        <v>9731.6</v>
      </c>
      <c r="K385" s="42">
        <f>E385-J385</f>
        <v>50268.4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</row>
    <row r="386" spans="1:282" x14ac:dyDescent="0.25">
      <c r="A386" s="2" t="s">
        <v>12</v>
      </c>
      <c r="B386" s="2">
        <v>2</v>
      </c>
      <c r="C386" s="15"/>
      <c r="D386" s="2"/>
      <c r="E386" s="50">
        <f t="shared" ref="E386:K386" si="72">SUM(E384:E384)+E385</f>
        <v>98000</v>
      </c>
      <c r="F386" s="50">
        <f t="shared" si="72"/>
        <v>2812.6</v>
      </c>
      <c r="G386" s="50">
        <f>SUM(G384:G384)+G385</f>
        <v>3016.08</v>
      </c>
      <c r="H386" s="50">
        <f t="shared" si="72"/>
        <v>2979.2</v>
      </c>
      <c r="I386" s="50">
        <f t="shared" si="72"/>
        <v>3494.9</v>
      </c>
      <c r="J386" s="50">
        <f t="shared" si="72"/>
        <v>12302.78</v>
      </c>
      <c r="K386" s="49">
        <f t="shared" si="72"/>
        <v>85697.22</v>
      </c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</row>
    <row r="387" spans="1:282" x14ac:dyDescent="0.25">
      <c r="A387" s="11"/>
      <c r="B387" s="11"/>
      <c r="C387" s="16"/>
      <c r="D387" s="11"/>
      <c r="E387" s="53"/>
      <c r="F387" s="53"/>
      <c r="G387" s="53"/>
      <c r="H387" s="53"/>
      <c r="I387" s="53"/>
      <c r="J387" s="53"/>
      <c r="K387" s="5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</row>
    <row r="388" spans="1:282" x14ac:dyDescent="0.25">
      <c r="A388" s="5" t="s">
        <v>314</v>
      </c>
      <c r="B388" s="11"/>
      <c r="C388" s="16"/>
      <c r="D388" s="11"/>
      <c r="E388" s="53"/>
      <c r="F388" s="53"/>
      <c r="G388" s="53"/>
      <c r="H388" s="53"/>
      <c r="J388" s="53"/>
      <c r="K388" s="53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</row>
    <row r="389" spans="1:282" x14ac:dyDescent="0.25">
      <c r="A389" t="s">
        <v>116</v>
      </c>
      <c r="B389" t="s">
        <v>14</v>
      </c>
      <c r="C389" s="14" t="s">
        <v>315</v>
      </c>
      <c r="D389" t="s">
        <v>206</v>
      </c>
      <c r="E389" s="42">
        <v>35000</v>
      </c>
      <c r="F389" s="42">
        <f>E389*0.0287</f>
        <v>1004.5</v>
      </c>
      <c r="G389" s="42">
        <v>0</v>
      </c>
      <c r="H389" s="42">
        <f>E389*0.0304</f>
        <v>1064</v>
      </c>
      <c r="I389" s="42">
        <v>125</v>
      </c>
      <c r="J389" s="42">
        <v>2193.5</v>
      </c>
      <c r="K389" s="63">
        <f>E389-J389</f>
        <v>32806.5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</row>
    <row r="390" spans="1:282" x14ac:dyDescent="0.25">
      <c r="A390" s="12" t="s">
        <v>117</v>
      </c>
      <c r="B390" t="s">
        <v>115</v>
      </c>
      <c r="C390" s="14" t="s">
        <v>315</v>
      </c>
      <c r="D390" t="s">
        <v>207</v>
      </c>
      <c r="E390" s="42">
        <v>35000</v>
      </c>
      <c r="F390" s="42">
        <f>E390*0.0287</f>
        <v>1004.5</v>
      </c>
      <c r="G390" s="42">
        <v>0</v>
      </c>
      <c r="H390" s="42">
        <f>E390*0.0304</f>
        <v>1064</v>
      </c>
      <c r="I390" s="42">
        <v>125</v>
      </c>
      <c r="J390" s="42">
        <v>2193.5</v>
      </c>
      <c r="K390" s="63">
        <f>E390-J390</f>
        <v>32806.5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</row>
    <row r="391" spans="1:282" x14ac:dyDescent="0.25">
      <c r="A391" t="s">
        <v>320</v>
      </c>
      <c r="B391" t="s">
        <v>91</v>
      </c>
      <c r="C391" s="14" t="s">
        <v>316</v>
      </c>
      <c r="D391" t="s">
        <v>207</v>
      </c>
      <c r="E391" s="42">
        <v>82000</v>
      </c>
      <c r="F391" s="42">
        <f>E391*0.0287</f>
        <v>2353.4</v>
      </c>
      <c r="G391" s="42">
        <v>7871.32</v>
      </c>
      <c r="H391" s="42">
        <f>E391*0.0304</f>
        <v>2492.8000000000002</v>
      </c>
      <c r="I391" s="42">
        <v>25</v>
      </c>
      <c r="J391" s="42">
        <v>12742.52</v>
      </c>
      <c r="K391" s="63">
        <f>E391-J391</f>
        <v>69257.48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</row>
    <row r="392" spans="1:282" ht="17.25" customHeight="1" x14ac:dyDescent="0.25">
      <c r="A392" s="12" t="s">
        <v>375</v>
      </c>
      <c r="B392" t="s">
        <v>16</v>
      </c>
      <c r="C392" s="14" t="s">
        <v>316</v>
      </c>
      <c r="D392" t="s">
        <v>207</v>
      </c>
      <c r="E392" s="42">
        <v>48000</v>
      </c>
      <c r="F392" s="42">
        <f>E392*0.0287</f>
        <v>1377.6</v>
      </c>
      <c r="G392" s="42">
        <v>1571.73</v>
      </c>
      <c r="H392" s="42">
        <f>E392*0.0304</f>
        <v>1459.2</v>
      </c>
      <c r="I392" s="42">
        <v>275</v>
      </c>
      <c r="J392" s="42">
        <v>4683.53</v>
      </c>
      <c r="K392" s="63">
        <f>E392-J392</f>
        <v>43316.47</v>
      </c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</row>
    <row r="393" spans="1:282" s="32" customFormat="1" x14ac:dyDescent="0.25">
      <c r="A393" t="s">
        <v>264</v>
      </c>
      <c r="B393" t="s">
        <v>376</v>
      </c>
      <c r="C393" s="14" t="s">
        <v>316</v>
      </c>
      <c r="D393" t="s">
        <v>207</v>
      </c>
      <c r="E393" s="42">
        <v>60000</v>
      </c>
      <c r="F393" s="42">
        <f>E393*0.0287</f>
        <v>1722</v>
      </c>
      <c r="G393" s="42">
        <v>3486.68</v>
      </c>
      <c r="H393" s="42">
        <f>E393*0.0304</f>
        <v>1824</v>
      </c>
      <c r="I393" s="42">
        <v>175</v>
      </c>
      <c r="J393" s="42">
        <v>7207.68</v>
      </c>
      <c r="K393" s="63">
        <f>E393-J393</f>
        <v>52792.32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</row>
    <row r="394" spans="1:282" s="32" customFormat="1" ht="16.5" customHeight="1" x14ac:dyDescent="0.25">
      <c r="A394" s="2" t="s">
        <v>12</v>
      </c>
      <c r="B394" s="2">
        <v>5</v>
      </c>
      <c r="C394" s="15"/>
      <c r="D394" s="2"/>
      <c r="E394" s="50">
        <f>SUM(E389:E393)</f>
        <v>260000</v>
      </c>
      <c r="F394" s="50">
        <f>SUM(F389:F393)</f>
        <v>7462</v>
      </c>
      <c r="G394" s="50">
        <f>SUM(G389:G393)</f>
        <v>12929.73</v>
      </c>
      <c r="H394" s="50">
        <f>SUM(H389:H393)</f>
        <v>7904</v>
      </c>
      <c r="I394" s="50">
        <f>SUM(I389:I393)</f>
        <v>725</v>
      </c>
      <c r="J394" s="50">
        <f>SUM(J389:J390)+J391+J392+J393</f>
        <v>29020.73</v>
      </c>
      <c r="K394" s="50">
        <f>SUM(K389:K390)+K391+K392+K393</f>
        <v>230979.27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</row>
    <row r="395" spans="1:282" s="32" customFormat="1" x14ac:dyDescent="0.25">
      <c r="A395"/>
      <c r="B395"/>
      <c r="C395" s="14"/>
      <c r="D395"/>
      <c r="E395" s="42"/>
      <c r="F395" s="42"/>
      <c r="G395" s="42"/>
      <c r="H395" s="42"/>
      <c r="I395" s="42"/>
      <c r="J395" s="42"/>
      <c r="K395" s="4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  <c r="IW395" s="12"/>
      <c r="IX395" s="12"/>
      <c r="IY395" s="12"/>
      <c r="IZ395" s="12"/>
      <c r="JA395" s="12"/>
      <c r="JB395" s="12"/>
      <c r="JC395" s="12"/>
      <c r="JD395" s="12"/>
      <c r="JE395" s="12"/>
      <c r="JF395" s="12"/>
      <c r="JG395" s="12"/>
      <c r="JH395" s="12"/>
      <c r="JI395" s="12"/>
      <c r="JJ395" s="12"/>
      <c r="JK395" s="12"/>
      <c r="JL395" s="12"/>
      <c r="JM395" s="12"/>
      <c r="JN395" s="12"/>
      <c r="JO395" s="12"/>
      <c r="JP395" s="12"/>
      <c r="JQ395" s="12"/>
      <c r="JR395" s="12"/>
      <c r="JS395" s="12"/>
      <c r="JT395" s="12"/>
      <c r="JU395" s="12"/>
      <c r="JV395" s="12"/>
    </row>
    <row r="396" spans="1:282" s="31" customFormat="1" x14ac:dyDescent="0.25">
      <c r="A396" s="1" t="s">
        <v>307</v>
      </c>
      <c r="B396"/>
      <c r="C396" s="14"/>
      <c r="D396"/>
      <c r="E396" s="42"/>
      <c r="F396" s="42"/>
      <c r="G396" s="42"/>
      <c r="H396" s="42"/>
      <c r="I396" s="42"/>
      <c r="J396" s="42"/>
      <c r="K396" s="4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  <c r="IZ396" s="11"/>
      <c r="JA396" s="11"/>
      <c r="JB396" s="11"/>
      <c r="JC396" s="11"/>
      <c r="JD396" s="11"/>
      <c r="JE396" s="11"/>
      <c r="JF396" s="11"/>
      <c r="JG396" s="11"/>
      <c r="JH396" s="11"/>
      <c r="JI396" s="11"/>
      <c r="JJ396" s="11"/>
      <c r="JK396" s="11"/>
      <c r="JL396" s="11"/>
      <c r="JM396" s="11"/>
      <c r="JN396" s="11"/>
      <c r="JO396" s="11"/>
      <c r="JP396" s="11"/>
      <c r="JQ396" s="11"/>
      <c r="JR396" s="11"/>
      <c r="JS396" s="11"/>
      <c r="JT396" s="11"/>
      <c r="JU396" s="11"/>
      <c r="JV396" s="11"/>
    </row>
    <row r="397" spans="1:282" s="11" customFormat="1" x14ac:dyDescent="0.25">
      <c r="A397" t="s">
        <v>458</v>
      </c>
      <c r="B397" t="s">
        <v>11</v>
      </c>
      <c r="C397" s="14" t="s">
        <v>315</v>
      </c>
      <c r="D397" t="s">
        <v>206</v>
      </c>
      <c r="E397" s="42">
        <v>165000</v>
      </c>
      <c r="F397" s="42">
        <v>4735.5</v>
      </c>
      <c r="G397" s="42">
        <v>27413.040000000001</v>
      </c>
      <c r="H397" s="42">
        <v>4943.8</v>
      </c>
      <c r="I397" s="42">
        <v>4815</v>
      </c>
      <c r="J397" s="42">
        <f>+F397+G397+H397+I397</f>
        <v>41907.339999999997</v>
      </c>
      <c r="K397" s="42">
        <f>+E397-J397</f>
        <v>123092.66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282" x14ac:dyDescent="0.25">
      <c r="A398" t="s">
        <v>138</v>
      </c>
      <c r="B398" t="s">
        <v>20</v>
      </c>
      <c r="C398" s="14" t="s">
        <v>315</v>
      </c>
      <c r="D398" t="s">
        <v>206</v>
      </c>
      <c r="E398" s="42">
        <v>32000</v>
      </c>
      <c r="F398" s="42">
        <v>918.4</v>
      </c>
      <c r="G398" s="42">
        <v>0</v>
      </c>
      <c r="H398" s="42">
        <f>E398*0.0304</f>
        <v>972.8</v>
      </c>
      <c r="I398" s="42">
        <v>275</v>
      </c>
      <c r="J398" s="42">
        <f>+F398+G398+H398+I398</f>
        <v>2166.1999999999998</v>
      </c>
      <c r="K398" s="42">
        <f>+E398-J398</f>
        <v>29833.8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  <c r="IW398" s="12"/>
      <c r="IX398" s="12"/>
      <c r="IY398" s="12"/>
      <c r="IZ398" s="12"/>
      <c r="JA398" s="12"/>
      <c r="JB398" s="12"/>
      <c r="JC398" s="12"/>
      <c r="JD398" s="12"/>
      <c r="JE398" s="12"/>
      <c r="JF398" s="12"/>
      <c r="JG398" s="12"/>
      <c r="JH398" s="12"/>
      <c r="JI398" s="12"/>
      <c r="JJ398" s="12"/>
      <c r="JK398" s="12"/>
      <c r="JL398" s="12"/>
      <c r="JM398" s="12"/>
      <c r="JN398" s="12"/>
      <c r="JO398" s="12"/>
      <c r="JP398" s="12"/>
      <c r="JQ398" s="12"/>
      <c r="JR398" s="12"/>
      <c r="JS398" s="12"/>
      <c r="JT398" s="12"/>
      <c r="JU398" s="12"/>
      <c r="JV398" s="12"/>
    </row>
    <row r="399" spans="1:282" s="11" customFormat="1" x14ac:dyDescent="0.25">
      <c r="A399" t="s">
        <v>456</v>
      </c>
      <c r="B399" t="s">
        <v>285</v>
      </c>
      <c r="C399" s="14" t="s">
        <v>316</v>
      </c>
      <c r="D399" t="s">
        <v>206</v>
      </c>
      <c r="E399" s="42">
        <v>44000</v>
      </c>
      <c r="F399" s="42">
        <v>1262.8</v>
      </c>
      <c r="G399" s="42">
        <v>1007.19</v>
      </c>
      <c r="H399" s="42">
        <f>E399*0.0304</f>
        <v>1337.6</v>
      </c>
      <c r="I399" s="42">
        <v>275</v>
      </c>
      <c r="J399" s="42">
        <f>+F399+G399+H399+I399</f>
        <v>3882.59</v>
      </c>
      <c r="K399" s="42">
        <f>+E399-J399</f>
        <v>40117.410000000003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282" s="28" customFormat="1" x14ac:dyDescent="0.25">
      <c r="A400" t="s">
        <v>86</v>
      </c>
      <c r="B400" t="s">
        <v>425</v>
      </c>
      <c r="C400" s="14" t="s">
        <v>315</v>
      </c>
      <c r="D400" t="s">
        <v>206</v>
      </c>
      <c r="E400" s="42">
        <v>61000</v>
      </c>
      <c r="F400" s="42">
        <v>1750.7</v>
      </c>
      <c r="G400" s="42">
        <v>3674.86</v>
      </c>
      <c r="H400" s="42">
        <v>1854.4</v>
      </c>
      <c r="I400" s="42">
        <v>175</v>
      </c>
      <c r="J400" s="42">
        <f>+F400+G400+H400+I400</f>
        <v>7454.96</v>
      </c>
      <c r="K400" s="42">
        <f>+E400-J400</f>
        <v>53545.04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</row>
    <row r="401" spans="1:282" s="32" customFormat="1" x14ac:dyDescent="0.25">
      <c r="A401" s="26" t="s">
        <v>12</v>
      </c>
      <c r="B401" s="26">
        <v>4</v>
      </c>
      <c r="C401" s="27"/>
      <c r="D401" s="26"/>
      <c r="E401" s="49">
        <f t="shared" ref="E401:K401" si="73">SUM(E397:E400)</f>
        <v>302000</v>
      </c>
      <c r="F401" s="49">
        <f t="shared" si="73"/>
        <v>8667.4</v>
      </c>
      <c r="G401" s="49">
        <f>SUM(G397:G400)</f>
        <v>32095.09</v>
      </c>
      <c r="H401" s="49">
        <f t="shared" si="73"/>
        <v>9108.6</v>
      </c>
      <c r="I401" s="49">
        <f t="shared" si="73"/>
        <v>5540</v>
      </c>
      <c r="J401" s="49">
        <f t="shared" si="73"/>
        <v>55411.09</v>
      </c>
      <c r="K401" s="49">
        <f t="shared" si="73"/>
        <v>246588.91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  <c r="IW401" s="12"/>
      <c r="IX401" s="12"/>
      <c r="IY401" s="12"/>
      <c r="IZ401" s="12"/>
      <c r="JA401" s="12"/>
      <c r="JB401" s="12"/>
      <c r="JC401" s="12"/>
      <c r="JD401" s="12"/>
      <c r="JE401" s="12"/>
      <c r="JF401" s="12"/>
      <c r="JG401" s="12"/>
      <c r="JH401" s="12"/>
      <c r="JI401" s="12"/>
      <c r="JJ401" s="12"/>
      <c r="JK401" s="12"/>
      <c r="JL401" s="12"/>
      <c r="JM401" s="12"/>
      <c r="JN401" s="12"/>
      <c r="JO401" s="12"/>
      <c r="JP401" s="12"/>
      <c r="JQ401" s="12"/>
      <c r="JR401" s="12"/>
      <c r="JS401" s="12"/>
      <c r="JT401" s="12"/>
      <c r="JU401" s="12"/>
      <c r="JV401" s="12"/>
    </row>
    <row r="402" spans="1:282" s="20" customFormat="1" x14ac:dyDescent="0.25">
      <c r="A402" s="46"/>
      <c r="B402" s="46"/>
      <c r="C402" s="47"/>
      <c r="D402" s="46"/>
      <c r="E402" s="59"/>
      <c r="F402" s="59"/>
      <c r="G402" s="59"/>
      <c r="H402" s="59"/>
      <c r="I402" s="59"/>
      <c r="J402" s="59"/>
      <c r="K402" s="59"/>
    </row>
    <row r="403" spans="1:282" s="32" customFormat="1" x14ac:dyDescent="0.25">
      <c r="A403" s="1" t="s">
        <v>308</v>
      </c>
      <c r="B403"/>
      <c r="C403" s="14"/>
      <c r="D403"/>
      <c r="E403" s="42"/>
      <c r="F403" s="42"/>
      <c r="G403" s="42"/>
      <c r="H403" s="42"/>
      <c r="I403" s="42"/>
      <c r="J403" s="42"/>
      <c r="K403" s="42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  <c r="IW403" s="12"/>
      <c r="IX403" s="12"/>
      <c r="IY403" s="12"/>
      <c r="IZ403" s="12"/>
      <c r="JA403" s="12"/>
      <c r="JB403" s="12"/>
      <c r="JC403" s="12"/>
      <c r="JD403" s="12"/>
      <c r="JE403" s="12"/>
      <c r="JF403" s="12"/>
      <c r="JG403" s="12"/>
      <c r="JH403" s="12"/>
      <c r="JI403" s="12"/>
      <c r="JJ403" s="12"/>
      <c r="JK403" s="12"/>
      <c r="JL403" s="12"/>
      <c r="JM403" s="12"/>
      <c r="JN403" s="12"/>
      <c r="JO403" s="12"/>
      <c r="JP403" s="12"/>
      <c r="JQ403" s="12"/>
      <c r="JR403" s="12"/>
      <c r="JS403" s="12"/>
      <c r="JT403" s="12"/>
      <c r="JU403" s="12"/>
      <c r="JV403" s="12"/>
    </row>
    <row r="404" spans="1:282" s="31" customFormat="1" x14ac:dyDescent="0.25">
      <c r="A404" t="s">
        <v>126</v>
      </c>
      <c r="B404" t="s">
        <v>16</v>
      </c>
      <c r="C404" s="14" t="s">
        <v>316</v>
      </c>
      <c r="D404" t="s">
        <v>206</v>
      </c>
      <c r="E404" s="42">
        <v>120000</v>
      </c>
      <c r="F404" s="42">
        <f>E404*0.0287</f>
        <v>3444</v>
      </c>
      <c r="G404" s="42">
        <v>16809.87</v>
      </c>
      <c r="H404" s="42">
        <f>E404*0.0304</f>
        <v>3648</v>
      </c>
      <c r="I404" s="42">
        <v>25</v>
      </c>
      <c r="J404" s="42">
        <f>+F404+G404+H404+I404</f>
        <v>23926.87</v>
      </c>
      <c r="K404" s="42">
        <f>E404-J404</f>
        <v>96073.13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  <c r="IZ404" s="11"/>
      <c r="JA404" s="11"/>
      <c r="JB404" s="11"/>
      <c r="JC404" s="11"/>
      <c r="JD404" s="11"/>
      <c r="JE404" s="11"/>
      <c r="JF404" s="11"/>
      <c r="JG404" s="11"/>
      <c r="JH404" s="11"/>
      <c r="JI404" s="11"/>
      <c r="JJ404" s="11"/>
      <c r="JK404" s="11"/>
      <c r="JL404" s="11"/>
      <c r="JM404" s="11"/>
      <c r="JN404" s="11"/>
      <c r="JO404" s="11"/>
      <c r="JP404" s="11"/>
      <c r="JQ404" s="11"/>
      <c r="JR404" s="11"/>
      <c r="JS404" s="11"/>
      <c r="JT404" s="11"/>
      <c r="JU404" s="11"/>
      <c r="JV404" s="11"/>
    </row>
    <row r="405" spans="1:282" s="32" customFormat="1" x14ac:dyDescent="0.25">
      <c r="A405" t="s">
        <v>457</v>
      </c>
      <c r="B405" t="s">
        <v>377</v>
      </c>
      <c r="C405" s="14" t="s">
        <v>315</v>
      </c>
      <c r="D405" t="s">
        <v>206</v>
      </c>
      <c r="E405" s="42">
        <v>31682.5</v>
      </c>
      <c r="F405" s="42">
        <v>909.29</v>
      </c>
      <c r="G405" s="42">
        <v>0</v>
      </c>
      <c r="H405" s="42">
        <v>963.15</v>
      </c>
      <c r="I405" s="42">
        <v>3469.9</v>
      </c>
      <c r="J405" s="42">
        <f>+F405+G405+H405+I405</f>
        <v>5342.34</v>
      </c>
      <c r="K405" s="42">
        <f>E405-J405</f>
        <v>26340.16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  <c r="IW405" s="12"/>
      <c r="IX405" s="12"/>
      <c r="IY405" s="12"/>
      <c r="IZ405" s="12"/>
      <c r="JA405" s="12"/>
      <c r="JB405" s="12"/>
      <c r="JC405" s="12"/>
      <c r="JD405" s="12"/>
      <c r="JE405" s="12"/>
      <c r="JF405" s="12"/>
      <c r="JG405" s="12"/>
      <c r="JH405" s="12"/>
      <c r="JI405" s="12"/>
      <c r="JJ405" s="12"/>
      <c r="JK405" s="12"/>
      <c r="JL405" s="12"/>
      <c r="JM405" s="12"/>
      <c r="JN405" s="12"/>
      <c r="JO405" s="12"/>
      <c r="JP405" s="12"/>
      <c r="JQ405" s="12"/>
      <c r="JR405" s="12"/>
      <c r="JS405" s="12"/>
      <c r="JT405" s="12"/>
      <c r="JU405" s="12"/>
      <c r="JV405" s="12"/>
    </row>
    <row r="406" spans="1:282" s="31" customFormat="1" x14ac:dyDescent="0.25">
      <c r="A406" s="26" t="s">
        <v>12</v>
      </c>
      <c r="B406" s="26">
        <v>2</v>
      </c>
      <c r="C406" s="27"/>
      <c r="D406" s="26"/>
      <c r="E406" s="49">
        <f t="shared" ref="E406:K406" si="74">SUM(E404:E405)</f>
        <v>151682.5</v>
      </c>
      <c r="F406" s="49">
        <f t="shared" si="74"/>
        <v>4353.29</v>
      </c>
      <c r="G406" s="49">
        <f>SUM(G404:G405)</f>
        <v>16809.87</v>
      </c>
      <c r="H406" s="49">
        <f t="shared" si="74"/>
        <v>4611.1499999999996</v>
      </c>
      <c r="I406" s="49">
        <f t="shared" si="74"/>
        <v>3494.9</v>
      </c>
      <c r="J406" s="49">
        <f t="shared" si="74"/>
        <v>29269.21</v>
      </c>
      <c r="K406" s="49">
        <f t="shared" si="74"/>
        <v>122413.29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  <c r="IY406" s="11"/>
      <c r="IZ406" s="11"/>
      <c r="JA406" s="11"/>
      <c r="JB406" s="11"/>
      <c r="JC406" s="11"/>
      <c r="JD406" s="11"/>
      <c r="JE406" s="11"/>
      <c r="JF406" s="11"/>
      <c r="JG406" s="11"/>
      <c r="JH406" s="11"/>
      <c r="JI406" s="11"/>
      <c r="JJ406" s="11"/>
      <c r="JK406" s="11"/>
      <c r="JL406" s="11"/>
      <c r="JM406" s="11"/>
      <c r="JN406" s="11"/>
      <c r="JO406" s="11"/>
      <c r="JP406" s="11"/>
      <c r="JQ406" s="11"/>
      <c r="JR406" s="11"/>
      <c r="JS406" s="11"/>
      <c r="JT406" s="11"/>
      <c r="JU406" s="11"/>
      <c r="JV406" s="11"/>
    </row>
    <row r="407" spans="1:282" s="12" customFormat="1" x14ac:dyDescent="0.25">
      <c r="A407" s="11"/>
      <c r="B407" s="11"/>
      <c r="C407" s="16"/>
      <c r="D407" s="11"/>
      <c r="E407" s="53"/>
      <c r="F407" s="53"/>
      <c r="G407" s="53"/>
      <c r="H407" s="53"/>
      <c r="I407" s="53"/>
      <c r="J407" s="53"/>
      <c r="K407" s="53"/>
    </row>
    <row r="408" spans="1:282" s="32" customFormat="1" x14ac:dyDescent="0.25">
      <c r="A408" s="5" t="s">
        <v>309</v>
      </c>
      <c r="B408" s="5"/>
      <c r="C408" s="17"/>
      <c r="D408" s="5"/>
      <c r="E408" s="54"/>
      <c r="F408" s="54"/>
      <c r="G408" s="54"/>
      <c r="H408" s="54"/>
      <c r="I408" s="54"/>
      <c r="J408" s="54"/>
      <c r="K408" s="54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  <c r="IW408" s="12"/>
      <c r="IX408" s="12"/>
      <c r="IY408" s="12"/>
      <c r="IZ408" s="12"/>
      <c r="JA408" s="12"/>
      <c r="JB408" s="12"/>
      <c r="JC408" s="12"/>
      <c r="JD408" s="12"/>
      <c r="JE408" s="12"/>
      <c r="JF408" s="12"/>
      <c r="JG408" s="12"/>
      <c r="JH408" s="12"/>
      <c r="JI408" s="12"/>
      <c r="JJ408" s="12"/>
      <c r="JK408" s="12"/>
      <c r="JL408" s="12"/>
      <c r="JM408" s="12"/>
      <c r="JN408" s="12"/>
      <c r="JO408" s="12"/>
      <c r="JP408" s="12"/>
      <c r="JQ408" s="12"/>
      <c r="JR408" s="12"/>
      <c r="JS408" s="12"/>
      <c r="JT408" s="12"/>
      <c r="JU408" s="12"/>
      <c r="JV408" s="12"/>
    </row>
    <row r="409" spans="1:282" s="31" customFormat="1" x14ac:dyDescent="0.25">
      <c r="A409" t="s">
        <v>177</v>
      </c>
      <c r="B409" t="s">
        <v>342</v>
      </c>
      <c r="C409" s="14" t="s">
        <v>315</v>
      </c>
      <c r="D409" t="s">
        <v>206</v>
      </c>
      <c r="E409" s="42">
        <v>75000</v>
      </c>
      <c r="F409" s="42">
        <f t="shared" ref="F409:F415" si="75">E409*0.0287</f>
        <v>2152.5</v>
      </c>
      <c r="G409" s="63">
        <v>5678.4</v>
      </c>
      <c r="H409" s="42">
        <f>E409*0.0304</f>
        <v>2280</v>
      </c>
      <c r="I409" s="42">
        <v>4779.8999999999996</v>
      </c>
      <c r="J409" s="42">
        <v>14890.8</v>
      </c>
      <c r="K409" s="42">
        <f>E409-J409</f>
        <v>60109.2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</row>
    <row r="410" spans="1:282" s="31" customFormat="1" x14ac:dyDescent="0.25">
      <c r="A410" t="s">
        <v>128</v>
      </c>
      <c r="B410" t="s">
        <v>129</v>
      </c>
      <c r="C410" s="14" t="s">
        <v>316</v>
      </c>
      <c r="D410" t="s">
        <v>206</v>
      </c>
      <c r="E410" s="42">
        <v>32000</v>
      </c>
      <c r="F410" s="42">
        <f t="shared" si="75"/>
        <v>918.4</v>
      </c>
      <c r="G410" s="42">
        <v>0</v>
      </c>
      <c r="H410" s="42">
        <f>E410*0.0304</f>
        <v>972.8</v>
      </c>
      <c r="I410" s="42">
        <v>125</v>
      </c>
      <c r="J410" s="42">
        <v>2016.2</v>
      </c>
      <c r="K410" s="42">
        <f t="shared" ref="K410:K414" si="76">E410-J410</f>
        <v>29983.8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</row>
    <row r="411" spans="1:282" s="31" customFormat="1" x14ac:dyDescent="0.25">
      <c r="A411" t="s">
        <v>131</v>
      </c>
      <c r="B411" t="s">
        <v>125</v>
      </c>
      <c r="C411" s="14" t="s">
        <v>315</v>
      </c>
      <c r="D411" t="s">
        <v>207</v>
      </c>
      <c r="E411" s="42">
        <v>32000</v>
      </c>
      <c r="F411" s="42">
        <f t="shared" si="75"/>
        <v>918.4</v>
      </c>
      <c r="G411" s="42">
        <v>0</v>
      </c>
      <c r="H411" s="42">
        <v>972.8</v>
      </c>
      <c r="I411" s="42">
        <v>1615</v>
      </c>
      <c r="J411" s="42">
        <v>3506.2</v>
      </c>
      <c r="K411" s="42">
        <f t="shared" si="76"/>
        <v>28493.8</v>
      </c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</row>
    <row r="412" spans="1:282" s="31" customFormat="1" x14ac:dyDescent="0.25">
      <c r="A412" t="s">
        <v>130</v>
      </c>
      <c r="B412" t="s">
        <v>129</v>
      </c>
      <c r="C412" s="14" t="s">
        <v>315</v>
      </c>
      <c r="D412" t="s">
        <v>207</v>
      </c>
      <c r="E412" s="42">
        <v>32000</v>
      </c>
      <c r="F412" s="42">
        <f t="shared" si="75"/>
        <v>918.4</v>
      </c>
      <c r="G412" s="42">
        <v>0</v>
      </c>
      <c r="H412" s="42">
        <f>E412*0.0304</f>
        <v>972.8</v>
      </c>
      <c r="I412" s="42">
        <v>315</v>
      </c>
      <c r="J412" s="42">
        <v>2206.1999999999998</v>
      </c>
      <c r="K412" s="42">
        <f t="shared" si="76"/>
        <v>29793.8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</row>
    <row r="413" spans="1:282" s="31" customFormat="1" x14ac:dyDescent="0.25">
      <c r="A413" t="s">
        <v>124</v>
      </c>
      <c r="B413" t="s">
        <v>125</v>
      </c>
      <c r="C413" s="14" t="s">
        <v>315</v>
      </c>
      <c r="D413" t="s">
        <v>207</v>
      </c>
      <c r="E413" s="42">
        <v>11000</v>
      </c>
      <c r="F413" s="42">
        <f t="shared" si="75"/>
        <v>315.7</v>
      </c>
      <c r="G413" s="42">
        <v>0</v>
      </c>
      <c r="H413" s="42">
        <v>334.4</v>
      </c>
      <c r="I413" s="42">
        <v>75</v>
      </c>
      <c r="J413" s="42">
        <v>725.1</v>
      </c>
      <c r="K413" s="42">
        <f>E413-J413</f>
        <v>10274.9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  <c r="IZ413" s="11"/>
      <c r="JA413" s="11"/>
      <c r="JB413" s="11"/>
      <c r="JC413" s="11"/>
      <c r="JD413" s="11"/>
      <c r="JE413" s="11"/>
      <c r="JF413" s="11"/>
      <c r="JG413" s="11"/>
      <c r="JH413" s="11"/>
      <c r="JI413" s="11"/>
      <c r="JJ413" s="11"/>
      <c r="JK413" s="11"/>
      <c r="JL413" s="11"/>
      <c r="JM413" s="11"/>
      <c r="JN413" s="11"/>
      <c r="JO413" s="11"/>
      <c r="JP413" s="11"/>
      <c r="JQ413" s="11"/>
      <c r="JR413" s="11"/>
      <c r="JS413" s="11"/>
      <c r="JT413" s="11"/>
      <c r="JU413" s="11"/>
      <c r="JV413" s="11"/>
    </row>
    <row r="414" spans="1:282" s="32" customFormat="1" x14ac:dyDescent="0.25">
      <c r="A414" t="s">
        <v>132</v>
      </c>
      <c r="B414" t="s">
        <v>125</v>
      </c>
      <c r="C414" s="14" t="s">
        <v>315</v>
      </c>
      <c r="D414" t="s">
        <v>207</v>
      </c>
      <c r="E414" s="42">
        <v>13420</v>
      </c>
      <c r="F414" s="42">
        <f t="shared" si="75"/>
        <v>385.15</v>
      </c>
      <c r="G414" s="42">
        <v>0</v>
      </c>
      <c r="H414" s="42">
        <f>E414*0.0304</f>
        <v>407.97</v>
      </c>
      <c r="I414" s="42">
        <v>125</v>
      </c>
      <c r="J414" s="42">
        <v>918.12</v>
      </c>
      <c r="K414" s="42">
        <f t="shared" si="76"/>
        <v>12501.88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</row>
    <row r="415" spans="1:282" s="31" customFormat="1" x14ac:dyDescent="0.25">
      <c r="A415" t="s">
        <v>127</v>
      </c>
      <c r="B415" t="s">
        <v>455</v>
      </c>
      <c r="C415" s="14" t="s">
        <v>315</v>
      </c>
      <c r="D415" t="s">
        <v>206</v>
      </c>
      <c r="E415" s="42">
        <v>47000</v>
      </c>
      <c r="F415" s="42">
        <f t="shared" si="75"/>
        <v>1348.9</v>
      </c>
      <c r="G415" s="42">
        <v>1430.6</v>
      </c>
      <c r="H415" s="42">
        <f>E415*0.0304</f>
        <v>1428.8</v>
      </c>
      <c r="I415" s="42">
        <v>275</v>
      </c>
      <c r="J415" s="42">
        <v>4483.3</v>
      </c>
      <c r="K415" s="42">
        <f>E415-J415</f>
        <v>42516.7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</row>
    <row r="416" spans="1:282" s="31" customFormat="1" x14ac:dyDescent="0.25">
      <c r="A416" s="26" t="s">
        <v>12</v>
      </c>
      <c r="B416" s="26">
        <v>7</v>
      </c>
      <c r="C416" s="27"/>
      <c r="D416" s="26"/>
      <c r="E416" s="49">
        <f t="shared" ref="E416:K416" si="77">SUM(E409:E415)</f>
        <v>242420</v>
      </c>
      <c r="F416" s="49">
        <f t="shared" si="77"/>
        <v>6957.45</v>
      </c>
      <c r="G416" s="49">
        <f>SUM(G409:G415)</f>
        <v>7109</v>
      </c>
      <c r="H416" s="49">
        <f t="shared" si="77"/>
        <v>7369.57</v>
      </c>
      <c r="I416" s="49">
        <f t="shared" si="77"/>
        <v>7309.9</v>
      </c>
      <c r="J416" s="49">
        <f t="shared" si="77"/>
        <v>28745.919999999998</v>
      </c>
      <c r="K416" s="49">
        <f t="shared" si="77"/>
        <v>213674.08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  <c r="IY416" s="11"/>
      <c r="IZ416" s="11"/>
      <c r="JA416" s="11"/>
      <c r="JB416" s="11"/>
      <c r="JC416" s="11"/>
      <c r="JD416" s="11"/>
      <c r="JE416" s="11"/>
      <c r="JF416" s="11"/>
      <c r="JG416" s="11"/>
      <c r="JH416" s="11"/>
      <c r="JI416" s="11"/>
      <c r="JJ416" s="11"/>
      <c r="JK416" s="11"/>
      <c r="JL416" s="11"/>
      <c r="JM416" s="11"/>
      <c r="JN416" s="11"/>
      <c r="JO416" s="11"/>
      <c r="JP416" s="11"/>
      <c r="JQ416" s="11"/>
      <c r="JR416" s="11"/>
      <c r="JS416" s="11"/>
      <c r="JT416" s="11"/>
      <c r="JU416" s="11"/>
      <c r="JV416" s="11"/>
    </row>
    <row r="417" spans="1:282" s="12" customFormat="1" x14ac:dyDescent="0.25">
      <c r="A417" s="11"/>
      <c r="B417" s="11"/>
      <c r="C417" s="16"/>
      <c r="D417" s="11"/>
      <c r="E417" s="53"/>
      <c r="F417" s="53"/>
      <c r="G417" s="53"/>
      <c r="H417" s="53"/>
      <c r="I417" s="53"/>
      <c r="J417" s="53"/>
      <c r="K417" s="53"/>
    </row>
    <row r="418" spans="1:282" s="2" customFormat="1" x14ac:dyDescent="0.25">
      <c r="A418" s="5" t="s">
        <v>398</v>
      </c>
      <c r="B418" s="5"/>
      <c r="C418" s="17"/>
      <c r="D418" s="5"/>
      <c r="E418" s="54"/>
      <c r="F418" s="54"/>
      <c r="G418" s="54"/>
      <c r="H418" s="54"/>
      <c r="I418" s="54"/>
      <c r="J418" s="54"/>
      <c r="K418" s="54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</row>
    <row r="419" spans="1:282" s="26" customFormat="1" x14ac:dyDescent="0.25">
      <c r="A419" t="s">
        <v>134</v>
      </c>
      <c r="B419" t="s">
        <v>16</v>
      </c>
      <c r="C419" s="14" t="s">
        <v>316</v>
      </c>
      <c r="D419" t="s">
        <v>206</v>
      </c>
      <c r="E419" s="42">
        <v>89500</v>
      </c>
      <c r="F419" s="42">
        <f>E419*0.0287</f>
        <v>2568.65</v>
      </c>
      <c r="G419" s="63">
        <v>9241.14</v>
      </c>
      <c r="H419" s="42">
        <f>E419*0.0304</f>
        <v>2720.8</v>
      </c>
      <c r="I419" s="42">
        <v>1702.45</v>
      </c>
      <c r="J419" s="65">
        <v>16233.04</v>
      </c>
      <c r="K419" s="42">
        <f>E419-J419</f>
        <v>73266.960000000006</v>
      </c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</row>
    <row r="420" spans="1:282" s="1" customFormat="1" x14ac:dyDescent="0.25">
      <c r="A420" t="s">
        <v>133</v>
      </c>
      <c r="B420" t="s">
        <v>462</v>
      </c>
      <c r="C420" s="14" t="s">
        <v>315</v>
      </c>
      <c r="D420" t="s">
        <v>206</v>
      </c>
      <c r="E420" s="42">
        <v>44000</v>
      </c>
      <c r="F420" s="42">
        <f>E420*0.0287</f>
        <v>1262.8</v>
      </c>
      <c r="G420" s="63">
        <v>1007.19</v>
      </c>
      <c r="H420" s="42">
        <f>E420*0.0304</f>
        <v>1337.6</v>
      </c>
      <c r="I420" s="42">
        <v>315</v>
      </c>
      <c r="J420" s="42">
        <f>F420+G420+H420+I420</f>
        <v>3922.59</v>
      </c>
      <c r="K420" s="42">
        <f>E420-J420</f>
        <v>40077.410000000003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</row>
    <row r="421" spans="1:282" s="1" customFormat="1" x14ac:dyDescent="0.25">
      <c r="A421" s="2" t="s">
        <v>12</v>
      </c>
      <c r="B421" s="2">
        <v>2</v>
      </c>
      <c r="C421" s="15"/>
      <c r="D421" s="2"/>
      <c r="E421" s="50">
        <f t="shared" ref="E421:K421" si="78">SUM(E419:E420)</f>
        <v>133500</v>
      </c>
      <c r="F421" s="50">
        <f t="shared" si="78"/>
        <v>3831.45</v>
      </c>
      <c r="G421" s="50">
        <f>SUM(G419:G420)</f>
        <v>10248.33</v>
      </c>
      <c r="H421" s="50">
        <f t="shared" si="78"/>
        <v>4058.4</v>
      </c>
      <c r="I421" s="50">
        <f t="shared" si="78"/>
        <v>2017.45</v>
      </c>
      <c r="J421" s="50">
        <f t="shared" si="78"/>
        <v>20155.63</v>
      </c>
      <c r="K421" s="50">
        <f t="shared" si="78"/>
        <v>113344.37</v>
      </c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</row>
    <row r="422" spans="1:282" s="11" customFormat="1" x14ac:dyDescent="0.25">
      <c r="C422" s="16"/>
      <c r="E422" s="53"/>
      <c r="F422" s="53"/>
      <c r="G422" s="53"/>
      <c r="H422" s="53"/>
      <c r="I422" s="53"/>
      <c r="J422" s="53"/>
      <c r="K422" s="53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282" s="32" customFormat="1" x14ac:dyDescent="0.25">
      <c r="A423" s="36" t="s">
        <v>438</v>
      </c>
      <c r="B423"/>
      <c r="C423"/>
      <c r="D423"/>
      <c r="E423" s="42"/>
      <c r="F423" s="42"/>
      <c r="G423" s="42"/>
      <c r="H423" s="42"/>
      <c r="I423" s="42"/>
      <c r="J423" s="42"/>
      <c r="K423" s="4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  <c r="IW423" s="12"/>
      <c r="IX423" s="12"/>
      <c r="IY423" s="12"/>
      <c r="IZ423" s="12"/>
      <c r="JA423" s="12"/>
      <c r="JB423" s="12"/>
      <c r="JC423" s="12"/>
      <c r="JD423" s="12"/>
      <c r="JE423" s="12"/>
      <c r="JF423" s="12"/>
      <c r="JG423" s="12"/>
      <c r="JH423" s="12"/>
      <c r="JI423" s="12"/>
      <c r="JJ423" s="12"/>
      <c r="JK423" s="12"/>
      <c r="JL423" s="12"/>
      <c r="JM423" s="12"/>
      <c r="JN423" s="12"/>
      <c r="JO423" s="12"/>
      <c r="JP423" s="12"/>
      <c r="JQ423" s="12"/>
      <c r="JR423" s="12"/>
      <c r="JS423" s="12"/>
      <c r="JT423" s="12"/>
      <c r="JU423" s="12"/>
      <c r="JV423" s="12"/>
    </row>
    <row r="424" spans="1:282" s="32" customFormat="1" x14ac:dyDescent="0.25">
      <c r="A424" t="s">
        <v>439</v>
      </c>
      <c r="B424" t="s">
        <v>16</v>
      </c>
      <c r="C424" s="41" t="s">
        <v>315</v>
      </c>
      <c r="D424" t="s">
        <v>206</v>
      </c>
      <c r="E424" s="42">
        <v>113500</v>
      </c>
      <c r="F424" s="42">
        <v>3257.45</v>
      </c>
      <c r="G424" s="42">
        <v>15280.91</v>
      </c>
      <c r="H424" s="42">
        <v>3450.4</v>
      </c>
      <c r="I424" s="42">
        <v>25</v>
      </c>
      <c r="J424" s="42">
        <v>22013.759999999998</v>
      </c>
      <c r="K424" s="42">
        <f>E424-J424</f>
        <v>91486.24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  <c r="IV424" s="12"/>
      <c r="IW424" s="12"/>
      <c r="IX424" s="12"/>
      <c r="IY424" s="12"/>
      <c r="IZ424" s="12"/>
      <c r="JA424" s="12"/>
      <c r="JB424" s="12"/>
      <c r="JC424" s="12"/>
      <c r="JD424" s="12"/>
      <c r="JE424" s="12"/>
      <c r="JF424" s="12"/>
      <c r="JG424" s="12"/>
      <c r="JH424" s="12"/>
      <c r="JI424" s="12"/>
      <c r="JJ424" s="12"/>
      <c r="JK424" s="12"/>
      <c r="JL424" s="12"/>
      <c r="JM424" s="12"/>
      <c r="JN424" s="12"/>
      <c r="JO424" s="12"/>
      <c r="JP424" s="12"/>
      <c r="JQ424" s="12"/>
      <c r="JR424" s="12"/>
      <c r="JS424" s="12"/>
      <c r="JT424" s="12"/>
      <c r="JU424" s="12"/>
      <c r="JV424" s="12"/>
    </row>
    <row r="425" spans="1:282" s="32" customFormat="1" x14ac:dyDescent="0.25">
      <c r="A425" s="26" t="s">
        <v>12</v>
      </c>
      <c r="B425" s="26">
        <v>1</v>
      </c>
      <c r="C425" s="30"/>
      <c r="D425" s="28"/>
      <c r="E425" s="49">
        <f t="shared" ref="E425:K425" si="79">SUM(E424)</f>
        <v>113500</v>
      </c>
      <c r="F425" s="49">
        <f t="shared" si="79"/>
        <v>3257.45</v>
      </c>
      <c r="G425" s="49">
        <f>SUM(G424)</f>
        <v>15280.91</v>
      </c>
      <c r="H425" s="49">
        <f t="shared" si="79"/>
        <v>3450.4</v>
      </c>
      <c r="I425" s="49">
        <f t="shared" si="79"/>
        <v>25</v>
      </c>
      <c r="J425" s="49">
        <f t="shared" si="79"/>
        <v>22013.759999999998</v>
      </c>
      <c r="K425" s="49">
        <f t="shared" si="79"/>
        <v>91486.24</v>
      </c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12"/>
      <c r="IV425" s="12"/>
      <c r="IW425" s="12"/>
      <c r="IX425" s="12"/>
      <c r="IY425" s="12"/>
      <c r="IZ425" s="12"/>
      <c r="JA425" s="12"/>
      <c r="JB425" s="12"/>
      <c r="JC425" s="12"/>
      <c r="JD425" s="12"/>
      <c r="JE425" s="12"/>
      <c r="JF425" s="12"/>
      <c r="JG425" s="12"/>
      <c r="JH425" s="12"/>
      <c r="JI425" s="12"/>
      <c r="JJ425" s="12"/>
      <c r="JK425" s="12"/>
      <c r="JL425" s="12"/>
      <c r="JM425" s="12"/>
      <c r="JN425" s="12"/>
      <c r="JO425" s="12"/>
      <c r="JP425" s="12"/>
      <c r="JQ425" s="12"/>
      <c r="JR425" s="12"/>
      <c r="JS425" s="12"/>
      <c r="JT425" s="12"/>
      <c r="JU425" s="12"/>
      <c r="JV425" s="12"/>
    </row>
    <row r="426" spans="1:282" s="31" customFormat="1" x14ac:dyDescent="0.25">
      <c r="A426"/>
      <c r="B426"/>
      <c r="C426" s="14"/>
      <c r="D426"/>
      <c r="E426" s="42"/>
      <c r="F426" s="42"/>
      <c r="G426" s="42"/>
      <c r="H426" s="42"/>
      <c r="I426" s="42"/>
      <c r="J426" s="42"/>
      <c r="K426" s="4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</row>
    <row r="427" spans="1:282" x14ac:dyDescent="0.25">
      <c r="A427" s="11" t="s">
        <v>397</v>
      </c>
      <c r="B427" s="11"/>
      <c r="C427" s="16"/>
      <c r="D427" s="11"/>
      <c r="E427" s="53"/>
      <c r="F427" s="53"/>
      <c r="G427" s="53"/>
      <c r="H427" s="53"/>
      <c r="I427" s="53"/>
      <c r="J427" s="53"/>
      <c r="K427" s="53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  <c r="IT427" s="12"/>
      <c r="IU427" s="12"/>
      <c r="IV427" s="12"/>
      <c r="IW427" s="12"/>
      <c r="IX427" s="12"/>
      <c r="IY427" s="12"/>
      <c r="IZ427" s="12"/>
      <c r="JA427" s="12"/>
      <c r="JB427" s="12"/>
      <c r="JC427" s="12"/>
      <c r="JD427" s="12"/>
      <c r="JE427" s="12"/>
      <c r="JF427" s="12"/>
      <c r="JG427" s="12"/>
      <c r="JH427" s="12"/>
      <c r="JI427" s="12"/>
      <c r="JJ427" s="12"/>
      <c r="JK427" s="12"/>
      <c r="JL427" s="12"/>
      <c r="JM427" s="12"/>
      <c r="JN427" s="12"/>
      <c r="JO427" s="12"/>
      <c r="JP427" s="12"/>
      <c r="JQ427" s="12"/>
      <c r="JR427" s="12"/>
      <c r="JS427" s="12"/>
      <c r="JT427" s="12"/>
      <c r="JU427" s="12"/>
      <c r="JV427" s="12"/>
    </row>
    <row r="428" spans="1:282" s="26" customFormat="1" x14ac:dyDescent="0.25">
      <c r="A428" t="s">
        <v>237</v>
      </c>
      <c r="B428" t="s">
        <v>209</v>
      </c>
      <c r="C428" s="14" t="s">
        <v>315</v>
      </c>
      <c r="D428" t="s">
        <v>207</v>
      </c>
      <c r="E428" s="42">
        <v>25200</v>
      </c>
      <c r="F428" s="42">
        <f>E428*0.0287</f>
        <v>723.24</v>
      </c>
      <c r="G428" s="42">
        <v>0</v>
      </c>
      <c r="H428" s="42">
        <f>E428*0.0304</f>
        <v>766.08</v>
      </c>
      <c r="I428" s="42">
        <v>175</v>
      </c>
      <c r="J428" s="42">
        <f>+F428+G428+H428+I428</f>
        <v>1664.32</v>
      </c>
      <c r="K428" s="42">
        <f>+E428-J428</f>
        <v>23535.68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  <c r="IZ428" s="11"/>
      <c r="JA428" s="11"/>
      <c r="JB428" s="11"/>
      <c r="JC428" s="11"/>
      <c r="JD428" s="11"/>
      <c r="JE428" s="11"/>
      <c r="JF428" s="11"/>
      <c r="JG428" s="11"/>
      <c r="JH428" s="11"/>
      <c r="JI428" s="11"/>
      <c r="JJ428" s="11"/>
      <c r="JK428" s="11"/>
      <c r="JL428" s="11"/>
      <c r="JM428" s="11"/>
      <c r="JN428" s="11"/>
      <c r="JO428" s="11"/>
      <c r="JP428" s="11"/>
      <c r="JQ428" s="11"/>
      <c r="JR428" s="11"/>
      <c r="JS428" s="11"/>
      <c r="JT428" s="11"/>
      <c r="JU428" s="11"/>
      <c r="JV428" s="11"/>
    </row>
    <row r="429" spans="1:282" s="11" customFormat="1" x14ac:dyDescent="0.25">
      <c r="A429" s="26"/>
      <c r="B429" s="26">
        <v>1</v>
      </c>
      <c r="C429" s="27"/>
      <c r="D429" s="26"/>
      <c r="E429" s="49">
        <f t="shared" ref="E429:K429" si="80">SUM(E428)</f>
        <v>25200</v>
      </c>
      <c r="F429" s="49">
        <f t="shared" si="80"/>
        <v>723.24</v>
      </c>
      <c r="G429" s="49">
        <f>SUM(G428)</f>
        <v>0</v>
      </c>
      <c r="H429" s="49">
        <f t="shared" si="80"/>
        <v>766.08</v>
      </c>
      <c r="I429" s="49">
        <f t="shared" si="80"/>
        <v>175</v>
      </c>
      <c r="J429" s="49">
        <f t="shared" si="80"/>
        <v>1664.32</v>
      </c>
      <c r="K429" s="49">
        <f t="shared" si="80"/>
        <v>23535.68</v>
      </c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282" s="11" customFormat="1" x14ac:dyDescent="0.25">
      <c r="C430" s="16"/>
      <c r="E430" s="53"/>
      <c r="F430" s="53"/>
      <c r="G430" s="53"/>
      <c r="H430" s="53"/>
      <c r="I430" s="53"/>
      <c r="J430" s="53"/>
      <c r="K430" s="53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282" s="1" customFormat="1" x14ac:dyDescent="0.25">
      <c r="A431" s="36" t="s">
        <v>365</v>
      </c>
      <c r="B431" s="36"/>
      <c r="C431" s="37"/>
      <c r="D431" s="36"/>
      <c r="E431" s="60"/>
      <c r="F431" s="60"/>
      <c r="G431" s="60"/>
      <c r="H431" s="60"/>
      <c r="I431" s="60"/>
      <c r="J431" s="60"/>
      <c r="K431" s="60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</row>
    <row r="432" spans="1:282" s="1" customFormat="1" x14ac:dyDescent="0.25">
      <c r="A432" s="13" t="s">
        <v>366</v>
      </c>
      <c r="B432" s="13" t="s">
        <v>209</v>
      </c>
      <c r="C432" s="33" t="s">
        <v>315</v>
      </c>
      <c r="D432" s="13" t="s">
        <v>207</v>
      </c>
      <c r="E432" s="61">
        <v>32000</v>
      </c>
      <c r="F432" s="61">
        <v>918.4</v>
      </c>
      <c r="G432" s="61">
        <v>0</v>
      </c>
      <c r="H432" s="61">
        <v>972.8</v>
      </c>
      <c r="I432" s="61">
        <v>175</v>
      </c>
      <c r="J432" s="61">
        <f>+F432+G432+H432+I432</f>
        <v>2066.1999999999998</v>
      </c>
      <c r="K432" s="61">
        <f>+E432-J432</f>
        <v>29933.8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</row>
    <row r="433" spans="1:282" s="1" customFormat="1" x14ac:dyDescent="0.25">
      <c r="A433" s="13" t="s">
        <v>135</v>
      </c>
      <c r="B433" s="13" t="s">
        <v>367</v>
      </c>
      <c r="C433" s="33" t="s">
        <v>315</v>
      </c>
      <c r="D433" s="13" t="s">
        <v>206</v>
      </c>
      <c r="E433" s="61">
        <v>45000</v>
      </c>
      <c r="F433" s="61">
        <v>1291.5</v>
      </c>
      <c r="G433" s="61">
        <v>1148.33</v>
      </c>
      <c r="H433" s="61">
        <v>1368</v>
      </c>
      <c r="I433" s="61">
        <v>1650</v>
      </c>
      <c r="J433" s="61">
        <f>+F433+G433+H433+I433</f>
        <v>5457.83</v>
      </c>
      <c r="K433" s="61">
        <f>+E433-J433</f>
        <v>39542.17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  <c r="IY433" s="11"/>
      <c r="IZ433" s="11"/>
      <c r="JA433" s="11"/>
      <c r="JB433" s="11"/>
      <c r="JC433" s="11"/>
      <c r="JD433" s="11"/>
      <c r="JE433" s="11"/>
      <c r="JF433" s="11"/>
      <c r="JG433" s="11"/>
      <c r="JH433" s="11"/>
      <c r="JI433" s="11"/>
      <c r="JJ433" s="11"/>
      <c r="JK433" s="11"/>
      <c r="JL433" s="11"/>
      <c r="JM433" s="11"/>
      <c r="JN433" s="11"/>
      <c r="JO433" s="11"/>
      <c r="JP433" s="11"/>
      <c r="JQ433" s="11"/>
      <c r="JR433" s="11"/>
      <c r="JS433" s="11"/>
      <c r="JT433" s="11"/>
      <c r="JU433" s="11"/>
      <c r="JV433" s="11"/>
    </row>
    <row r="434" spans="1:282" x14ac:dyDescent="0.25">
      <c r="A434" s="13" t="s">
        <v>383</v>
      </c>
      <c r="B434" s="13" t="s">
        <v>16</v>
      </c>
      <c r="C434" s="33" t="s">
        <v>315</v>
      </c>
      <c r="D434" s="13" t="s">
        <v>206</v>
      </c>
      <c r="E434" s="61">
        <v>123500</v>
      </c>
      <c r="F434" s="61">
        <v>3544.45</v>
      </c>
      <c r="G434" s="61">
        <v>17633.16</v>
      </c>
      <c r="H434" s="61">
        <v>3754.4</v>
      </c>
      <c r="I434" s="61">
        <v>25</v>
      </c>
      <c r="J434" s="61">
        <f>+F434+G434+H434+I434</f>
        <v>24957.01</v>
      </c>
      <c r="K434" s="61">
        <f>+E434-J434</f>
        <v>98542.99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  <c r="IW434" s="12"/>
      <c r="IX434" s="12"/>
      <c r="IY434" s="12"/>
      <c r="IZ434" s="12"/>
      <c r="JA434" s="12"/>
      <c r="JB434" s="12"/>
      <c r="JC434" s="12"/>
      <c r="JD434" s="12"/>
      <c r="JE434" s="12"/>
      <c r="JF434" s="12"/>
      <c r="JG434" s="12"/>
      <c r="JH434" s="12"/>
      <c r="JI434" s="12"/>
      <c r="JJ434" s="12"/>
      <c r="JK434" s="12"/>
      <c r="JL434" s="12"/>
      <c r="JM434" s="12"/>
      <c r="JN434" s="12"/>
      <c r="JO434" s="12"/>
      <c r="JP434" s="12"/>
      <c r="JQ434" s="12"/>
      <c r="JR434" s="12"/>
      <c r="JS434" s="12"/>
      <c r="JT434" s="12"/>
      <c r="JU434" s="12"/>
      <c r="JV434" s="12"/>
    </row>
    <row r="435" spans="1:282" x14ac:dyDescent="0.25">
      <c r="A435" s="34" t="s">
        <v>12</v>
      </c>
      <c r="B435" s="34">
        <v>3</v>
      </c>
      <c r="C435" s="35"/>
      <c r="D435" s="34"/>
      <c r="E435" s="58">
        <f t="shared" ref="E435:K435" si="81">SUM(E432:E434)</f>
        <v>200500</v>
      </c>
      <c r="F435" s="58">
        <f t="shared" si="81"/>
        <v>5754.35</v>
      </c>
      <c r="G435" s="58">
        <f>SUM(G432:G434)</f>
        <v>18781.490000000002</v>
      </c>
      <c r="H435" s="58">
        <f t="shared" si="81"/>
        <v>6095.2</v>
      </c>
      <c r="I435" s="58">
        <f t="shared" si="81"/>
        <v>1850</v>
      </c>
      <c r="J435" s="58">
        <f t="shared" si="81"/>
        <v>32481.040000000001</v>
      </c>
      <c r="K435" s="58">
        <f t="shared" si="81"/>
        <v>168018.96</v>
      </c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  <c r="IV435" s="12"/>
      <c r="IW435" s="12"/>
      <c r="IX435" s="12"/>
      <c r="IY435" s="12"/>
      <c r="IZ435" s="12"/>
      <c r="JA435" s="12"/>
      <c r="JB435" s="12"/>
      <c r="JC435" s="12"/>
      <c r="JD435" s="12"/>
      <c r="JE435" s="12"/>
      <c r="JF435" s="12"/>
      <c r="JG435" s="12"/>
      <c r="JH435" s="12"/>
      <c r="JI435" s="12"/>
      <c r="JJ435" s="12"/>
      <c r="JK435" s="12"/>
      <c r="JL435" s="12"/>
      <c r="JM435" s="12"/>
      <c r="JN435" s="12"/>
      <c r="JO435" s="12"/>
      <c r="JP435" s="12"/>
      <c r="JQ435" s="12"/>
      <c r="JR435" s="12"/>
      <c r="JS435" s="12"/>
      <c r="JT435" s="12"/>
      <c r="JU435" s="12"/>
      <c r="JV435" s="12"/>
    </row>
    <row r="436" spans="1:282" x14ac:dyDescent="0.25"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  <c r="IW436" s="12"/>
      <c r="IX436" s="12"/>
      <c r="IY436" s="12"/>
      <c r="IZ436" s="12"/>
      <c r="JA436" s="12"/>
      <c r="JB436" s="12"/>
      <c r="JC436" s="12"/>
      <c r="JD436" s="12"/>
      <c r="JE436" s="12"/>
      <c r="JF436" s="12"/>
      <c r="JG436" s="12"/>
      <c r="JH436" s="12"/>
      <c r="JI436" s="12"/>
      <c r="JJ436" s="12"/>
      <c r="JK436" s="12"/>
      <c r="JL436" s="12"/>
      <c r="JM436" s="12"/>
      <c r="JN436" s="12"/>
      <c r="JO436" s="12"/>
      <c r="JP436" s="12"/>
      <c r="JQ436" s="12"/>
      <c r="JR436" s="12"/>
      <c r="JS436" s="12"/>
      <c r="JT436" s="12"/>
      <c r="JU436" s="12"/>
      <c r="JV436" s="12"/>
    </row>
    <row r="437" spans="1:282" x14ac:dyDescent="0.25">
      <c r="A437" s="1" t="s">
        <v>408</v>
      </c>
      <c r="B437" s="1"/>
      <c r="C437" s="17"/>
      <c r="D437" s="1"/>
      <c r="E437" s="51"/>
      <c r="F437" s="51"/>
      <c r="G437" s="51"/>
      <c r="H437" s="51"/>
      <c r="I437" s="51"/>
      <c r="J437" s="51"/>
      <c r="K437" s="5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  <c r="IT437" s="12"/>
      <c r="IU437" s="12"/>
      <c r="IV437" s="12"/>
      <c r="IW437" s="12"/>
      <c r="IX437" s="12"/>
      <c r="IY437" s="12"/>
      <c r="IZ437" s="12"/>
      <c r="JA437" s="12"/>
      <c r="JB437" s="12"/>
      <c r="JC437" s="12"/>
      <c r="JD437" s="12"/>
      <c r="JE437" s="12"/>
      <c r="JF437" s="12"/>
      <c r="JG437" s="12"/>
      <c r="JH437" s="12"/>
      <c r="JI437" s="12"/>
      <c r="JJ437" s="12"/>
      <c r="JK437" s="12"/>
      <c r="JL437" s="12"/>
      <c r="JM437" s="12"/>
      <c r="JN437" s="12"/>
      <c r="JO437" s="12"/>
      <c r="JP437" s="12"/>
      <c r="JQ437" s="12"/>
      <c r="JR437" s="12"/>
      <c r="JS437" s="12"/>
      <c r="JT437" s="12"/>
      <c r="JU437" s="12"/>
      <c r="JV437" s="12"/>
    </row>
    <row r="438" spans="1:282" s="2" customFormat="1" x14ac:dyDescent="0.25">
      <c r="A438" t="s">
        <v>409</v>
      </c>
      <c r="B438" t="s">
        <v>410</v>
      </c>
      <c r="C438" s="14" t="s">
        <v>315</v>
      </c>
      <c r="D438" t="s">
        <v>207</v>
      </c>
      <c r="E438" s="42">
        <v>76000</v>
      </c>
      <c r="F438" s="42">
        <v>2181.1999999999998</v>
      </c>
      <c r="G438" s="42">
        <v>6497.56</v>
      </c>
      <c r="H438" s="42">
        <v>2310.4</v>
      </c>
      <c r="I438" s="42">
        <v>175</v>
      </c>
      <c r="J438" s="42">
        <v>11164.16</v>
      </c>
      <c r="K438" s="42">
        <f>E438-J438</f>
        <v>64835.839999999997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</row>
    <row r="439" spans="1:282" s="2" customFormat="1" x14ac:dyDescent="0.25">
      <c r="A439" s="26" t="s">
        <v>12</v>
      </c>
      <c r="B439" s="26">
        <v>1</v>
      </c>
      <c r="C439" s="27"/>
      <c r="D439" s="26"/>
      <c r="E439" s="49">
        <f t="shared" ref="E439:K439" si="82">E438</f>
        <v>76000</v>
      </c>
      <c r="F439" s="49">
        <f t="shared" si="82"/>
        <v>2181.1999999999998</v>
      </c>
      <c r="G439" s="49">
        <f>G438</f>
        <v>6497.56</v>
      </c>
      <c r="H439" s="49">
        <f t="shared" si="82"/>
        <v>2310.4</v>
      </c>
      <c r="I439" s="49">
        <f t="shared" si="82"/>
        <v>175</v>
      </c>
      <c r="J439" s="49">
        <f t="shared" si="82"/>
        <v>11164.16</v>
      </c>
      <c r="K439" s="49">
        <f t="shared" si="82"/>
        <v>64835.839999999997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</row>
    <row r="440" spans="1:282" s="2" customFormat="1" x14ac:dyDescent="0.25">
      <c r="A440" s="11"/>
      <c r="B440" s="11"/>
      <c r="C440" s="16"/>
      <c r="D440" s="11"/>
      <c r="E440" s="53"/>
      <c r="F440" s="53"/>
      <c r="G440" s="53"/>
      <c r="H440" s="53"/>
      <c r="I440" s="53"/>
      <c r="J440" s="53"/>
      <c r="K440" s="53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</row>
    <row r="441" spans="1:282" s="2" customFormat="1" x14ac:dyDescent="0.25">
      <c r="A441" s="5" t="s">
        <v>332</v>
      </c>
      <c r="B441" s="5"/>
      <c r="C441" s="17"/>
      <c r="D441" s="5"/>
      <c r="E441" s="54"/>
      <c r="F441" s="54"/>
      <c r="G441" s="54"/>
      <c r="H441" s="54"/>
      <c r="I441" s="54"/>
      <c r="J441" s="54"/>
      <c r="K441" s="54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  <c r="IZ441" s="11"/>
      <c r="JA441" s="11"/>
      <c r="JB441" s="11"/>
      <c r="JC441" s="11"/>
      <c r="JD441" s="11"/>
      <c r="JE441" s="11"/>
      <c r="JF441" s="11"/>
      <c r="JG441" s="11"/>
      <c r="JH441" s="11"/>
      <c r="JI441" s="11"/>
      <c r="JJ441" s="11"/>
      <c r="JK441" s="11"/>
      <c r="JL441" s="11"/>
      <c r="JM441" s="11"/>
      <c r="JN441" s="11"/>
      <c r="JO441" s="11"/>
      <c r="JP441" s="11"/>
      <c r="JQ441" s="11"/>
      <c r="JR441" s="11"/>
      <c r="JS441" s="11"/>
      <c r="JT441" s="11"/>
      <c r="JU441" s="11"/>
      <c r="JV441" s="11"/>
    </row>
    <row r="442" spans="1:282" x14ac:dyDescent="0.25">
      <c r="A442" t="s">
        <v>333</v>
      </c>
      <c r="B442" t="s">
        <v>20</v>
      </c>
      <c r="C442" s="14" t="s">
        <v>315</v>
      </c>
      <c r="D442" t="s">
        <v>206</v>
      </c>
      <c r="E442" s="42">
        <v>36000</v>
      </c>
      <c r="F442" s="42">
        <v>1033.2</v>
      </c>
      <c r="G442" s="42">
        <v>0</v>
      </c>
      <c r="H442" s="42">
        <v>1094.4000000000001</v>
      </c>
      <c r="I442" s="42">
        <v>815</v>
      </c>
      <c r="J442" s="42">
        <v>2942.6</v>
      </c>
      <c r="K442" s="42">
        <f>E442-J442</f>
        <v>33057.4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  <c r="IV442" s="12"/>
      <c r="IW442" s="12"/>
      <c r="IX442" s="12"/>
      <c r="IY442" s="12"/>
      <c r="IZ442" s="12"/>
      <c r="JA442" s="12"/>
      <c r="JB442" s="12"/>
      <c r="JC442" s="12"/>
      <c r="JD442" s="12"/>
      <c r="JE442" s="12"/>
      <c r="JF442" s="12"/>
      <c r="JG442" s="12"/>
      <c r="JH442" s="12"/>
      <c r="JI442" s="12"/>
      <c r="JJ442" s="12"/>
      <c r="JK442" s="12"/>
      <c r="JL442" s="12"/>
      <c r="JM442" s="12"/>
      <c r="JN442" s="12"/>
      <c r="JO442" s="12"/>
      <c r="JP442" s="12"/>
      <c r="JQ442" s="12"/>
      <c r="JR442" s="12"/>
      <c r="JS442" s="12"/>
      <c r="JT442" s="12"/>
      <c r="JU442" s="12"/>
      <c r="JV442" s="12"/>
    </row>
    <row r="443" spans="1:282" x14ac:dyDescent="0.25">
      <c r="A443" t="s">
        <v>139</v>
      </c>
      <c r="B443" t="s">
        <v>415</v>
      </c>
      <c r="C443" s="14" t="s">
        <v>315</v>
      </c>
      <c r="D443" t="s">
        <v>206</v>
      </c>
      <c r="E443" s="42">
        <v>60000</v>
      </c>
      <c r="F443" s="42">
        <f>E443*0.0287</f>
        <v>1722</v>
      </c>
      <c r="G443" s="42">
        <v>3486.68</v>
      </c>
      <c r="H443" s="42">
        <f>E443*0.0304</f>
        <v>1824</v>
      </c>
      <c r="I443" s="42">
        <v>25</v>
      </c>
      <c r="J443" s="42">
        <f>+F443+G443+H443+I443</f>
        <v>7057.68</v>
      </c>
      <c r="K443" s="42">
        <f>E443-J443</f>
        <v>52942.32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12"/>
      <c r="IV443" s="12"/>
      <c r="IW443" s="12"/>
      <c r="IX443" s="12"/>
      <c r="IY443" s="12"/>
      <c r="IZ443" s="12"/>
      <c r="JA443" s="12"/>
      <c r="JB443" s="12"/>
      <c r="JC443" s="12"/>
      <c r="JD443" s="12"/>
      <c r="JE443" s="12"/>
      <c r="JF443" s="12"/>
      <c r="JG443" s="12"/>
      <c r="JH443" s="12"/>
      <c r="JI443" s="12"/>
      <c r="JJ443" s="12"/>
      <c r="JK443" s="12"/>
      <c r="JL443" s="12"/>
      <c r="JM443" s="12"/>
      <c r="JN443" s="12"/>
      <c r="JO443" s="12"/>
      <c r="JP443" s="12"/>
      <c r="JQ443" s="12"/>
      <c r="JR443" s="12"/>
      <c r="JS443" s="12"/>
      <c r="JT443" s="12"/>
      <c r="JU443" s="12"/>
      <c r="JV443" s="12"/>
    </row>
    <row r="444" spans="1:282" s="2" customFormat="1" x14ac:dyDescent="0.25">
      <c r="A444" t="s">
        <v>136</v>
      </c>
      <c r="B444" t="s">
        <v>49</v>
      </c>
      <c r="C444" s="14" t="s">
        <v>315</v>
      </c>
      <c r="D444" t="s">
        <v>207</v>
      </c>
      <c r="E444" s="42">
        <v>10000</v>
      </c>
      <c r="F444" s="42">
        <f>E444*0.0287</f>
        <v>287</v>
      </c>
      <c r="G444" s="42">
        <v>0</v>
      </c>
      <c r="H444" s="42">
        <f>E444*0.0304</f>
        <v>304</v>
      </c>
      <c r="I444" s="42">
        <v>25</v>
      </c>
      <c r="J444" s="42">
        <f>+F444+G444+H444+I444</f>
        <v>616</v>
      </c>
      <c r="K444" s="42">
        <f>E444-J444</f>
        <v>9384</v>
      </c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  <c r="IY444" s="11"/>
      <c r="IZ444" s="11"/>
      <c r="JA444" s="11"/>
      <c r="JB444" s="11"/>
      <c r="JC444" s="11"/>
      <c r="JD444" s="11"/>
      <c r="JE444" s="11"/>
      <c r="JF444" s="11"/>
      <c r="JG444" s="11"/>
      <c r="JH444" s="11"/>
      <c r="JI444" s="11"/>
      <c r="JJ444" s="11"/>
      <c r="JK444" s="11"/>
      <c r="JL444" s="11"/>
      <c r="JM444" s="11"/>
      <c r="JN444" s="11"/>
      <c r="JO444" s="11"/>
      <c r="JP444" s="11"/>
      <c r="JQ444" s="11"/>
      <c r="JR444" s="11"/>
      <c r="JS444" s="11"/>
      <c r="JT444" s="11"/>
      <c r="JU444" s="11"/>
      <c r="JV444" s="11"/>
    </row>
    <row r="445" spans="1:282" s="2" customFormat="1" x14ac:dyDescent="0.25">
      <c r="A445" t="s">
        <v>137</v>
      </c>
      <c r="B445" t="s">
        <v>445</v>
      </c>
      <c r="C445" s="14" t="s">
        <v>315</v>
      </c>
      <c r="D445" t="s">
        <v>206</v>
      </c>
      <c r="E445" s="42">
        <v>20900</v>
      </c>
      <c r="F445" s="42">
        <f>E445*0.0287</f>
        <v>599.83000000000004</v>
      </c>
      <c r="G445" s="42">
        <v>0</v>
      </c>
      <c r="H445" s="42">
        <f>E445*0.0304</f>
        <v>635.36</v>
      </c>
      <c r="I445" s="42">
        <v>275</v>
      </c>
      <c r="J445" s="42">
        <v>1510.19</v>
      </c>
      <c r="K445" s="42">
        <f>E445-J445</f>
        <v>19389.810000000001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</row>
    <row r="446" spans="1:282" s="2" customFormat="1" x14ac:dyDescent="0.25">
      <c r="A446" t="s">
        <v>403</v>
      </c>
      <c r="B446" t="s">
        <v>61</v>
      </c>
      <c r="C446" s="14" t="s">
        <v>316</v>
      </c>
      <c r="D446" t="s">
        <v>206</v>
      </c>
      <c r="E446" s="42">
        <v>10000</v>
      </c>
      <c r="F446" s="42">
        <f>E446*0.0287</f>
        <v>287</v>
      </c>
      <c r="G446" s="42">
        <v>0</v>
      </c>
      <c r="H446" s="42">
        <f>E446*0.0304</f>
        <v>304</v>
      </c>
      <c r="I446" s="42">
        <v>175</v>
      </c>
      <c r="J446" s="42">
        <f>+F446+G446+H446+I446</f>
        <v>766</v>
      </c>
      <c r="K446" s="42">
        <f t="shared" ref="K446" si="83">E446-J446</f>
        <v>9234</v>
      </c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  <c r="IV446" s="11"/>
      <c r="IW446" s="11"/>
      <c r="IX446" s="11"/>
      <c r="IY446" s="11"/>
      <c r="IZ446" s="11"/>
      <c r="JA446" s="11"/>
      <c r="JB446" s="11"/>
      <c r="JC446" s="11"/>
      <c r="JD446" s="11"/>
      <c r="JE446" s="11"/>
      <c r="JF446" s="11"/>
      <c r="JG446" s="11"/>
      <c r="JH446" s="11"/>
      <c r="JI446" s="11"/>
      <c r="JJ446" s="11"/>
      <c r="JK446" s="11"/>
      <c r="JL446" s="11"/>
      <c r="JM446" s="11"/>
      <c r="JN446" s="11"/>
      <c r="JO446" s="11"/>
      <c r="JP446" s="11"/>
      <c r="JQ446" s="11"/>
      <c r="JR446" s="11"/>
      <c r="JS446" s="11"/>
      <c r="JT446" s="11"/>
      <c r="JU446" s="11"/>
      <c r="JV446" s="11"/>
    </row>
    <row r="447" spans="1:282" x14ac:dyDescent="0.25">
      <c r="A447" s="2" t="s">
        <v>12</v>
      </c>
      <c r="B447" s="2">
        <v>5</v>
      </c>
      <c r="C447" s="15"/>
      <c r="D447" s="2"/>
      <c r="E447" s="50">
        <f t="shared" ref="E447:K447" si="84">SUM(E442:E446)</f>
        <v>136900</v>
      </c>
      <c r="F447" s="50">
        <f t="shared" si="84"/>
        <v>3929.03</v>
      </c>
      <c r="G447" s="50">
        <f>SUM(G442:G446)</f>
        <v>3486.68</v>
      </c>
      <c r="H447" s="50">
        <f t="shared" si="84"/>
        <v>4161.76</v>
      </c>
      <c r="I447" s="50">
        <f t="shared" si="84"/>
        <v>1315</v>
      </c>
      <c r="J447" s="50">
        <f t="shared" si="84"/>
        <v>12892.47</v>
      </c>
      <c r="K447" s="50">
        <f t="shared" si="84"/>
        <v>124007.53</v>
      </c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  <c r="IT447" s="12"/>
      <c r="IU447" s="12"/>
      <c r="IV447" s="12"/>
      <c r="IW447" s="12"/>
      <c r="IX447" s="12"/>
      <c r="IY447" s="12"/>
      <c r="IZ447" s="12"/>
      <c r="JA447" s="12"/>
      <c r="JB447" s="12"/>
      <c r="JC447" s="12"/>
      <c r="JD447" s="12"/>
      <c r="JE447" s="12"/>
      <c r="JF447" s="12"/>
      <c r="JG447" s="12"/>
      <c r="JH447" s="12"/>
      <c r="JI447" s="12"/>
      <c r="JJ447" s="12"/>
      <c r="JK447" s="12"/>
      <c r="JL447" s="12"/>
      <c r="JM447" s="12"/>
      <c r="JN447" s="12"/>
      <c r="JO447" s="12"/>
      <c r="JP447" s="12"/>
      <c r="JQ447" s="12"/>
      <c r="JR447" s="12"/>
      <c r="JS447" s="12"/>
      <c r="JT447" s="12"/>
      <c r="JU447" s="12"/>
      <c r="JV447" s="12"/>
    </row>
    <row r="448" spans="1:282" s="11" customFormat="1" x14ac:dyDescent="0.25">
      <c r="C448" s="16"/>
      <c r="E448" s="53"/>
      <c r="F448" s="53"/>
      <c r="G448" s="53"/>
      <c r="H448" s="53"/>
      <c r="I448" s="53"/>
      <c r="J448" s="53"/>
      <c r="K448" s="53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282" x14ac:dyDescent="0.25">
      <c r="A449" s="1" t="s">
        <v>356</v>
      </c>
      <c r="B449" s="1"/>
      <c r="C449" s="17"/>
      <c r="D449" s="1"/>
      <c r="E449" s="51"/>
      <c r="F449" s="51"/>
      <c r="G449" s="51"/>
      <c r="H449" s="51"/>
      <c r="I449" s="51"/>
      <c r="J449" s="51"/>
      <c r="K449" s="51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  <c r="IN449" s="12"/>
      <c r="IO449" s="12"/>
      <c r="IP449" s="12"/>
      <c r="IQ449" s="12"/>
      <c r="IR449" s="12"/>
      <c r="IS449" s="12"/>
      <c r="IT449" s="12"/>
      <c r="IU449" s="12"/>
      <c r="IV449" s="12"/>
      <c r="IW449" s="12"/>
      <c r="IX449" s="12"/>
      <c r="IY449" s="12"/>
      <c r="IZ449" s="12"/>
      <c r="JA449" s="12"/>
      <c r="JB449" s="12"/>
      <c r="JC449" s="12"/>
      <c r="JD449" s="12"/>
      <c r="JE449" s="12"/>
      <c r="JF449" s="12"/>
      <c r="JG449" s="12"/>
      <c r="JH449" s="12"/>
      <c r="JI449" s="12"/>
      <c r="JJ449" s="12"/>
      <c r="JK449" s="12"/>
      <c r="JL449" s="12"/>
      <c r="JM449" s="12"/>
      <c r="JN449" s="12"/>
      <c r="JO449" s="12"/>
      <c r="JP449" s="12"/>
      <c r="JQ449" s="12"/>
      <c r="JR449" s="12"/>
      <c r="JS449" s="12"/>
      <c r="JT449" s="12"/>
      <c r="JU449" s="12"/>
      <c r="JV449" s="12"/>
    </row>
    <row r="450" spans="1:282" s="13" customFormat="1" x14ac:dyDescent="0.25">
      <c r="A450" t="s">
        <v>357</v>
      </c>
      <c r="B450" t="s">
        <v>358</v>
      </c>
      <c r="C450" s="14" t="s">
        <v>315</v>
      </c>
      <c r="D450" t="s">
        <v>207</v>
      </c>
      <c r="E450" s="42">
        <v>45000</v>
      </c>
      <c r="F450" s="42">
        <v>1291.5</v>
      </c>
      <c r="G450" s="42">
        <v>1148.33</v>
      </c>
      <c r="H450" s="42">
        <v>1368</v>
      </c>
      <c r="I450" s="42">
        <v>125</v>
      </c>
      <c r="J450" s="42">
        <v>3932.83</v>
      </c>
      <c r="K450" s="42">
        <f>E450-J450</f>
        <v>41067.17</v>
      </c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  <c r="IT450" s="20"/>
      <c r="IU450" s="20"/>
      <c r="IV450" s="20"/>
      <c r="IW450" s="20"/>
      <c r="IX450" s="20"/>
      <c r="IY450" s="20"/>
      <c r="IZ450" s="20"/>
      <c r="JA450" s="20"/>
      <c r="JB450" s="20"/>
      <c r="JC450" s="20"/>
      <c r="JD450" s="20"/>
      <c r="JE450" s="20"/>
      <c r="JF450" s="20"/>
      <c r="JG450" s="20"/>
      <c r="JH450" s="20"/>
      <c r="JI450" s="20"/>
      <c r="JJ450" s="20"/>
      <c r="JK450" s="20"/>
      <c r="JL450" s="20"/>
      <c r="JM450" s="20"/>
      <c r="JN450" s="20"/>
      <c r="JO450" s="20"/>
      <c r="JP450" s="20"/>
      <c r="JQ450" s="20"/>
      <c r="JR450" s="20"/>
      <c r="JS450" s="20"/>
      <c r="JT450" s="20"/>
      <c r="JU450" s="20"/>
      <c r="JV450" s="20"/>
    </row>
    <row r="451" spans="1:282" x14ac:dyDescent="0.25">
      <c r="A451" t="s">
        <v>359</v>
      </c>
      <c r="B451" t="s">
        <v>360</v>
      </c>
      <c r="C451" s="14" t="s">
        <v>315</v>
      </c>
      <c r="D451" t="s">
        <v>207</v>
      </c>
      <c r="E451" s="42">
        <v>32000</v>
      </c>
      <c r="F451" s="42">
        <v>918.4</v>
      </c>
      <c r="G451" s="42">
        <v>0</v>
      </c>
      <c r="H451" s="42">
        <v>972.8</v>
      </c>
      <c r="I451" s="42">
        <v>1752.45</v>
      </c>
      <c r="J451" s="42">
        <v>3643.65</v>
      </c>
      <c r="K451" s="42">
        <f>E451-J451</f>
        <v>28356.35</v>
      </c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  <c r="IW451" s="12"/>
      <c r="IX451" s="12"/>
      <c r="IY451" s="12"/>
      <c r="IZ451" s="12"/>
      <c r="JA451" s="12"/>
      <c r="JB451" s="12"/>
      <c r="JC451" s="12"/>
      <c r="JD451" s="12"/>
      <c r="JE451" s="12"/>
      <c r="JF451" s="12"/>
      <c r="JG451" s="12"/>
      <c r="JH451" s="12"/>
      <c r="JI451" s="12"/>
      <c r="JJ451" s="12"/>
      <c r="JK451" s="12"/>
      <c r="JL451" s="12"/>
      <c r="JM451" s="12"/>
      <c r="JN451" s="12"/>
      <c r="JO451" s="12"/>
      <c r="JP451" s="12"/>
      <c r="JQ451" s="12"/>
      <c r="JR451" s="12"/>
      <c r="JS451" s="12"/>
      <c r="JT451" s="12"/>
      <c r="JU451" s="12"/>
      <c r="JV451" s="12"/>
    </row>
    <row r="452" spans="1:282" x14ac:dyDescent="0.25">
      <c r="A452" t="s">
        <v>361</v>
      </c>
      <c r="B452" t="s">
        <v>360</v>
      </c>
      <c r="C452" s="14" t="s">
        <v>316</v>
      </c>
      <c r="D452" t="s">
        <v>206</v>
      </c>
      <c r="E452" s="42">
        <v>31500</v>
      </c>
      <c r="F452" s="42">
        <v>904.05</v>
      </c>
      <c r="G452" s="42">
        <v>0</v>
      </c>
      <c r="H452" s="42">
        <v>957.6</v>
      </c>
      <c r="I452" s="42">
        <v>1852.45</v>
      </c>
      <c r="J452" s="42">
        <v>3714.1</v>
      </c>
      <c r="K452" s="42">
        <f t="shared" ref="K452:K455" si="85">E452-J452</f>
        <v>27785.9</v>
      </c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  <c r="IW452" s="12"/>
      <c r="IX452" s="12"/>
      <c r="IY452" s="12"/>
      <c r="IZ452" s="12"/>
      <c r="JA452" s="12"/>
      <c r="JB452" s="12"/>
      <c r="JC452" s="12"/>
      <c r="JD452" s="12"/>
      <c r="JE452" s="12"/>
      <c r="JF452" s="12"/>
      <c r="JG452" s="12"/>
      <c r="JH452" s="12"/>
      <c r="JI452" s="12"/>
      <c r="JJ452" s="12"/>
      <c r="JK452" s="12"/>
      <c r="JL452" s="12"/>
      <c r="JM452" s="12"/>
      <c r="JN452" s="12"/>
      <c r="JO452" s="12"/>
      <c r="JP452" s="12"/>
      <c r="JQ452" s="12"/>
      <c r="JR452" s="12"/>
      <c r="JS452" s="12"/>
      <c r="JT452" s="12"/>
      <c r="JU452" s="12"/>
      <c r="JV452" s="12"/>
    </row>
    <row r="453" spans="1:282" s="13" customFormat="1" x14ac:dyDescent="0.25">
      <c r="A453" t="s">
        <v>362</v>
      </c>
      <c r="B453" t="s">
        <v>363</v>
      </c>
      <c r="C453" s="14" t="s">
        <v>315</v>
      </c>
      <c r="D453" t="s">
        <v>207</v>
      </c>
      <c r="E453" s="42">
        <v>26250</v>
      </c>
      <c r="F453" s="42">
        <v>753.38</v>
      </c>
      <c r="G453" s="42">
        <v>0</v>
      </c>
      <c r="H453" s="42">
        <v>798</v>
      </c>
      <c r="I453" s="42">
        <v>315</v>
      </c>
      <c r="J453" s="42">
        <v>1866.38</v>
      </c>
      <c r="K453" s="42">
        <f t="shared" si="85"/>
        <v>24383.62</v>
      </c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  <c r="IT453" s="20"/>
      <c r="IU453" s="20"/>
      <c r="IV453" s="20"/>
      <c r="IW453" s="20"/>
      <c r="IX453" s="20"/>
      <c r="IY453" s="20"/>
      <c r="IZ453" s="20"/>
      <c r="JA453" s="20"/>
      <c r="JB453" s="20"/>
      <c r="JC453" s="20"/>
      <c r="JD453" s="20"/>
      <c r="JE453" s="20"/>
      <c r="JF453" s="20"/>
      <c r="JG453" s="20"/>
      <c r="JH453" s="20"/>
      <c r="JI453" s="20"/>
      <c r="JJ453" s="20"/>
      <c r="JK453" s="20"/>
      <c r="JL453" s="20"/>
      <c r="JM453" s="20"/>
      <c r="JN453" s="20"/>
      <c r="JO453" s="20"/>
      <c r="JP453" s="20"/>
      <c r="JQ453" s="20"/>
      <c r="JR453" s="20"/>
      <c r="JS453" s="20"/>
      <c r="JT453" s="20"/>
      <c r="JU453" s="20"/>
      <c r="JV453" s="20"/>
    </row>
    <row r="454" spans="1:282" s="34" customFormat="1" x14ac:dyDescent="0.25">
      <c r="A454" t="s">
        <v>364</v>
      </c>
      <c r="B454" t="s">
        <v>96</v>
      </c>
      <c r="C454" s="14" t="s">
        <v>315</v>
      </c>
      <c r="D454" t="s">
        <v>206</v>
      </c>
      <c r="E454" s="42">
        <v>41000</v>
      </c>
      <c r="F454" s="42">
        <v>1176.7</v>
      </c>
      <c r="G454" s="42">
        <v>583.79</v>
      </c>
      <c r="H454" s="42">
        <v>1246.4000000000001</v>
      </c>
      <c r="I454" s="42">
        <v>1320</v>
      </c>
      <c r="J454" s="42">
        <v>4326.8900000000003</v>
      </c>
      <c r="K454" s="42">
        <f t="shared" si="85"/>
        <v>36673.11</v>
      </c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  <c r="GG454" s="46"/>
      <c r="GH454" s="46"/>
      <c r="GI454" s="46"/>
      <c r="GJ454" s="46"/>
      <c r="GK454" s="46"/>
      <c r="GL454" s="46"/>
      <c r="GM454" s="46"/>
      <c r="GN454" s="46"/>
      <c r="GO454" s="46"/>
      <c r="GP454" s="46"/>
      <c r="GQ454" s="46"/>
      <c r="GR454" s="46"/>
      <c r="GS454" s="46"/>
      <c r="GT454" s="46"/>
      <c r="GU454" s="46"/>
      <c r="GV454" s="46"/>
      <c r="GW454" s="46"/>
      <c r="GX454" s="46"/>
      <c r="GY454" s="46"/>
      <c r="GZ454" s="46"/>
      <c r="HA454" s="46"/>
      <c r="HB454" s="46"/>
      <c r="HC454" s="46"/>
      <c r="HD454" s="46"/>
      <c r="HE454" s="46"/>
      <c r="HF454" s="46"/>
      <c r="HG454" s="46"/>
      <c r="HH454" s="46"/>
      <c r="HI454" s="46"/>
      <c r="HJ454" s="46"/>
      <c r="HK454" s="46"/>
      <c r="HL454" s="46"/>
      <c r="HM454" s="46"/>
      <c r="HN454" s="46"/>
      <c r="HO454" s="46"/>
      <c r="HP454" s="46"/>
      <c r="HQ454" s="46"/>
      <c r="HR454" s="46"/>
      <c r="HS454" s="46"/>
      <c r="HT454" s="46"/>
      <c r="HU454" s="46"/>
      <c r="HV454" s="46"/>
      <c r="HW454" s="46"/>
      <c r="HX454" s="46"/>
      <c r="HY454" s="46"/>
      <c r="HZ454" s="46"/>
      <c r="IA454" s="46"/>
      <c r="IB454" s="46"/>
      <c r="IC454" s="46"/>
      <c r="ID454" s="46"/>
      <c r="IE454" s="46"/>
      <c r="IF454" s="46"/>
      <c r="IG454" s="46"/>
      <c r="IH454" s="46"/>
      <c r="II454" s="46"/>
      <c r="IJ454" s="46"/>
      <c r="IK454" s="46"/>
      <c r="IL454" s="46"/>
      <c r="IM454" s="46"/>
      <c r="IN454" s="46"/>
      <c r="IO454" s="46"/>
      <c r="IP454" s="46"/>
      <c r="IQ454" s="46"/>
      <c r="IR454" s="46"/>
      <c r="IS454" s="46"/>
      <c r="IT454" s="46"/>
      <c r="IU454" s="46"/>
      <c r="IV454" s="46"/>
      <c r="IW454" s="46"/>
      <c r="IX454" s="46"/>
      <c r="IY454" s="46"/>
      <c r="IZ454" s="46"/>
      <c r="JA454" s="46"/>
      <c r="JB454" s="46"/>
      <c r="JC454" s="46"/>
      <c r="JD454" s="46"/>
      <c r="JE454" s="46"/>
      <c r="JF454" s="46"/>
      <c r="JG454" s="46"/>
      <c r="JH454" s="46"/>
      <c r="JI454" s="46"/>
      <c r="JJ454" s="46"/>
      <c r="JK454" s="46"/>
      <c r="JL454" s="46"/>
      <c r="JM454" s="46"/>
      <c r="JN454" s="46"/>
      <c r="JO454" s="46"/>
      <c r="JP454" s="46"/>
      <c r="JQ454" s="46"/>
      <c r="JR454" s="46"/>
      <c r="JS454" s="46"/>
      <c r="JT454" s="46"/>
      <c r="JU454" s="46"/>
      <c r="JV454" s="46"/>
    </row>
    <row r="455" spans="1:282" x14ac:dyDescent="0.25">
      <c r="A455" t="s">
        <v>80</v>
      </c>
      <c r="B455" t="s">
        <v>91</v>
      </c>
      <c r="C455" s="14" t="s">
        <v>316</v>
      </c>
      <c r="D455" t="s">
        <v>207</v>
      </c>
      <c r="E455" s="42">
        <v>60000</v>
      </c>
      <c r="F455" s="42">
        <f>E455*0.0287</f>
        <v>1722</v>
      </c>
      <c r="G455" s="42">
        <v>3486.68</v>
      </c>
      <c r="H455" s="42">
        <f>E455*0.0304</f>
        <v>1824</v>
      </c>
      <c r="I455" s="42">
        <v>175</v>
      </c>
      <c r="J455" s="42">
        <v>7207.68</v>
      </c>
      <c r="K455" s="42">
        <f t="shared" si="85"/>
        <v>52792.32</v>
      </c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  <c r="IV455" s="12"/>
      <c r="IW455" s="12"/>
      <c r="IX455" s="12"/>
      <c r="IY455" s="12"/>
      <c r="IZ455" s="12"/>
      <c r="JA455" s="12"/>
      <c r="JB455" s="12"/>
      <c r="JC455" s="12"/>
      <c r="JD455" s="12"/>
      <c r="JE455" s="12"/>
      <c r="JF455" s="12"/>
      <c r="JG455" s="12"/>
      <c r="JH455" s="12"/>
      <c r="JI455" s="12"/>
      <c r="JJ455" s="12"/>
      <c r="JK455" s="12"/>
      <c r="JL455" s="12"/>
      <c r="JM455" s="12"/>
      <c r="JN455" s="12"/>
      <c r="JO455" s="12"/>
      <c r="JP455" s="12"/>
      <c r="JQ455" s="12"/>
      <c r="JR455" s="12"/>
      <c r="JS455" s="12"/>
      <c r="JT455" s="12"/>
      <c r="JU455" s="12"/>
      <c r="JV455" s="12"/>
    </row>
    <row r="456" spans="1:282" x14ac:dyDescent="0.25">
      <c r="A456" s="34" t="s">
        <v>12</v>
      </c>
      <c r="B456" s="34">
        <v>6</v>
      </c>
      <c r="C456" s="35"/>
      <c r="D456" s="34"/>
      <c r="E456" s="58">
        <f>E450+E451+E452+E453+E454+E455</f>
        <v>235750</v>
      </c>
      <c r="F456" s="58">
        <f>SUM(F450:F455)</f>
        <v>6766.03</v>
      </c>
      <c r="G456" s="58">
        <f>G450+G451+G452+G453+G454+G455</f>
        <v>5218.8</v>
      </c>
      <c r="H456" s="58">
        <f>H450+H451+H452+H453+H454+H455</f>
        <v>7166.8</v>
      </c>
      <c r="I456" s="58">
        <f>I450+I451+I452+I453+I454+I455</f>
        <v>5539.9</v>
      </c>
      <c r="J456" s="58">
        <f>J451+J450+J452+J453+J454+J455</f>
        <v>24691.53</v>
      </c>
      <c r="K456" s="58">
        <f>K450+K451+K452+K453+K454+K455</f>
        <v>211058.47</v>
      </c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</row>
    <row r="457" spans="1:282" x14ac:dyDescent="0.25"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  <c r="IW457" s="12"/>
      <c r="IX457" s="12"/>
      <c r="IY457" s="12"/>
      <c r="IZ457" s="12"/>
      <c r="JA457" s="12"/>
      <c r="JB457" s="12"/>
      <c r="JC457" s="12"/>
      <c r="JD457" s="12"/>
      <c r="JE457" s="12"/>
      <c r="JF457" s="12"/>
      <c r="JG457" s="12"/>
      <c r="JH457" s="12"/>
      <c r="JI457" s="12"/>
      <c r="JJ457" s="12"/>
      <c r="JK457" s="12"/>
      <c r="JL457" s="12"/>
      <c r="JM457" s="12"/>
      <c r="JN457" s="12"/>
      <c r="JO457" s="12"/>
      <c r="JP457" s="12"/>
      <c r="JQ457" s="12"/>
      <c r="JR457" s="12"/>
      <c r="JS457" s="12"/>
      <c r="JT457" s="12"/>
      <c r="JU457" s="12"/>
      <c r="JV457" s="12"/>
    </row>
    <row r="458" spans="1:282" x14ac:dyDescent="0.25">
      <c r="A458" s="66" t="s">
        <v>78</v>
      </c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  <c r="IW458" s="12"/>
      <c r="IX458" s="12"/>
      <c r="IY458" s="12"/>
      <c r="IZ458" s="12"/>
      <c r="JA458" s="12"/>
      <c r="JB458" s="12"/>
      <c r="JC458" s="12"/>
      <c r="JD458" s="12"/>
      <c r="JE458" s="12"/>
      <c r="JF458" s="12"/>
      <c r="JG458" s="12"/>
      <c r="JH458" s="12"/>
      <c r="JI458" s="12"/>
      <c r="JJ458" s="12"/>
      <c r="JK458" s="12"/>
      <c r="JL458" s="12"/>
      <c r="JM458" s="12"/>
      <c r="JN458" s="12"/>
      <c r="JO458" s="12"/>
      <c r="JP458" s="12"/>
      <c r="JQ458" s="12"/>
      <c r="JR458" s="12"/>
      <c r="JS458" s="12"/>
      <c r="JT458" s="12"/>
      <c r="JU458" s="12"/>
      <c r="JV458" s="12"/>
    </row>
    <row r="459" spans="1:282" x14ac:dyDescent="0.25">
      <c r="A459" t="s">
        <v>269</v>
      </c>
      <c r="B459" s="8" t="s">
        <v>96</v>
      </c>
      <c r="C459" s="14" t="s">
        <v>315</v>
      </c>
      <c r="D459" t="s">
        <v>207</v>
      </c>
      <c r="E459" s="42">
        <v>42000</v>
      </c>
      <c r="F459" s="42">
        <f>E459*0.0287</f>
        <v>1205.4000000000001</v>
      </c>
      <c r="G459" s="42">
        <v>724.92</v>
      </c>
      <c r="H459" s="42">
        <f>E459*0.0304</f>
        <v>1276.8</v>
      </c>
      <c r="I459" s="42">
        <v>25</v>
      </c>
      <c r="J459" s="42">
        <f>+F459+G459+H459+I459</f>
        <v>3232.12</v>
      </c>
      <c r="K459" s="42">
        <f>+E459-J459</f>
        <v>38767.879999999997</v>
      </c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  <c r="IT459" s="12"/>
      <c r="IU459" s="12"/>
      <c r="IV459" s="12"/>
      <c r="IW459" s="12"/>
      <c r="IX459" s="12"/>
      <c r="IY459" s="12"/>
      <c r="IZ459" s="12"/>
      <c r="JA459" s="12"/>
      <c r="JB459" s="12"/>
      <c r="JC459" s="12"/>
      <c r="JD459" s="12"/>
      <c r="JE459" s="12"/>
      <c r="JF459" s="12"/>
      <c r="JG459" s="12"/>
      <c r="JH459" s="12"/>
      <c r="JI459" s="12"/>
      <c r="JJ459" s="12"/>
      <c r="JK459" s="12"/>
      <c r="JL459" s="12"/>
      <c r="JM459" s="12"/>
      <c r="JN459" s="12"/>
      <c r="JO459" s="12"/>
      <c r="JP459" s="12"/>
      <c r="JQ459" s="12"/>
      <c r="JR459" s="12"/>
      <c r="JS459" s="12"/>
      <c r="JT459" s="12"/>
      <c r="JU459" s="12"/>
      <c r="JV459" s="12"/>
    </row>
    <row r="460" spans="1:282" s="1" customFormat="1" x14ac:dyDescent="0.25">
      <c r="A460" t="s">
        <v>39</v>
      </c>
      <c r="B460" s="8" t="s">
        <v>256</v>
      </c>
      <c r="C460" s="14" t="s">
        <v>315</v>
      </c>
      <c r="D460" t="s">
        <v>206</v>
      </c>
      <c r="E460" s="42">
        <v>31500</v>
      </c>
      <c r="F460" s="42">
        <v>904.05</v>
      </c>
      <c r="G460" s="42">
        <v>0</v>
      </c>
      <c r="H460" s="42">
        <v>957.6</v>
      </c>
      <c r="I460" s="42">
        <v>175</v>
      </c>
      <c r="J460" s="42">
        <f>+F460+G460+H460+I460</f>
        <v>2036.65</v>
      </c>
      <c r="K460" s="42">
        <f>+E460-J460</f>
        <v>29463.35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  <c r="IV460" s="11"/>
      <c r="IW460" s="11"/>
      <c r="IX460" s="11"/>
      <c r="IY460" s="11"/>
      <c r="IZ460" s="11"/>
      <c r="JA460" s="11"/>
      <c r="JB460" s="11"/>
      <c r="JC460" s="11"/>
      <c r="JD460" s="11"/>
      <c r="JE460" s="11"/>
      <c r="JF460" s="11"/>
      <c r="JG460" s="11"/>
      <c r="JH460" s="11"/>
      <c r="JI460" s="11"/>
      <c r="JJ460" s="11"/>
      <c r="JK460" s="11"/>
      <c r="JL460" s="11"/>
      <c r="JM460" s="11"/>
      <c r="JN460" s="11"/>
      <c r="JO460" s="11"/>
      <c r="JP460" s="11"/>
      <c r="JQ460" s="11"/>
      <c r="JR460" s="11"/>
      <c r="JS460" s="11"/>
      <c r="JT460" s="11"/>
      <c r="JU460" s="11"/>
      <c r="JV460" s="11"/>
    </row>
    <row r="461" spans="1:282" x14ac:dyDescent="0.25">
      <c r="A461" s="26" t="s">
        <v>12</v>
      </c>
      <c r="B461" s="26">
        <v>2</v>
      </c>
      <c r="C461" s="27"/>
      <c r="D461" s="26"/>
      <c r="E461" s="49">
        <f>SUM(E459:E460)</f>
        <v>73500</v>
      </c>
      <c r="F461" s="49">
        <f>SUM(F459:F460)</f>
        <v>2109.4499999999998</v>
      </c>
      <c r="G461" s="49">
        <f>SUM(G459:G460)</f>
        <v>724.92</v>
      </c>
      <c r="H461" s="49">
        <f>SUM(H459)+H460</f>
        <v>2234.4</v>
      </c>
      <c r="I461" s="49">
        <f>SUM(I459:I460)</f>
        <v>200</v>
      </c>
      <c r="J461" s="49">
        <f>SUM(J459)+J460</f>
        <v>5268.77</v>
      </c>
      <c r="K461" s="49">
        <f>SUM(K459)+K460</f>
        <v>68231.23</v>
      </c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  <c r="IW461" s="12"/>
      <c r="IX461" s="12"/>
      <c r="IY461" s="12"/>
      <c r="IZ461" s="12"/>
      <c r="JA461" s="12"/>
      <c r="JB461" s="12"/>
      <c r="JC461" s="12"/>
      <c r="JD461" s="12"/>
      <c r="JE461" s="12"/>
      <c r="JF461" s="12"/>
      <c r="JG461" s="12"/>
      <c r="JH461" s="12"/>
      <c r="JI461" s="12"/>
      <c r="JJ461" s="12"/>
      <c r="JK461" s="12"/>
      <c r="JL461" s="12"/>
      <c r="JM461" s="12"/>
      <c r="JN461" s="12"/>
      <c r="JO461" s="12"/>
      <c r="JP461" s="12"/>
      <c r="JQ461" s="12"/>
      <c r="JR461" s="12"/>
      <c r="JS461" s="12"/>
      <c r="JT461" s="12"/>
      <c r="JU461" s="12"/>
      <c r="JV461" s="12"/>
    </row>
    <row r="462" spans="1:282" x14ac:dyDescent="0.25">
      <c r="A462" s="1"/>
      <c r="B462" s="1"/>
      <c r="C462" s="17"/>
      <c r="D462" s="1"/>
      <c r="E462" s="51"/>
      <c r="F462" s="51"/>
      <c r="G462" s="51"/>
      <c r="H462" s="51"/>
      <c r="I462" s="51"/>
      <c r="J462" s="51"/>
      <c r="K462" s="51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  <c r="IW462" s="12"/>
      <c r="IX462" s="12"/>
      <c r="IY462" s="12"/>
      <c r="IZ462" s="12"/>
      <c r="JA462" s="12"/>
      <c r="JB462" s="12"/>
      <c r="JC462" s="12"/>
      <c r="JD462" s="12"/>
      <c r="JE462" s="12"/>
      <c r="JF462" s="12"/>
      <c r="JG462" s="12"/>
      <c r="JH462" s="12"/>
      <c r="JI462" s="12"/>
      <c r="JJ462" s="12"/>
      <c r="JK462" s="12"/>
      <c r="JL462" s="12"/>
      <c r="JM462" s="12"/>
      <c r="JN462" s="12"/>
      <c r="JO462" s="12"/>
      <c r="JP462" s="12"/>
      <c r="JQ462" s="12"/>
      <c r="JR462" s="12"/>
      <c r="JS462" s="12"/>
      <c r="JT462" s="12"/>
      <c r="JU462" s="12"/>
      <c r="JV462" s="12"/>
    </row>
    <row r="463" spans="1:282" x14ac:dyDescent="0.25">
      <c r="A463" s="1" t="s">
        <v>368</v>
      </c>
      <c r="B463" s="1"/>
      <c r="C463" s="17"/>
      <c r="D463" s="1"/>
      <c r="E463" s="51"/>
      <c r="F463" s="51"/>
      <c r="G463" s="51"/>
      <c r="H463" s="51"/>
      <c r="I463" s="51"/>
      <c r="J463" s="51"/>
      <c r="K463" s="51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  <c r="IT463" s="12"/>
      <c r="IU463" s="12"/>
      <c r="IV463" s="12"/>
      <c r="IW463" s="12"/>
      <c r="IX463" s="12"/>
      <c r="IY463" s="12"/>
      <c r="IZ463" s="12"/>
      <c r="JA463" s="12"/>
      <c r="JB463" s="12"/>
      <c r="JC463" s="12"/>
      <c r="JD463" s="12"/>
      <c r="JE463" s="12"/>
      <c r="JF463" s="12"/>
      <c r="JG463" s="12"/>
      <c r="JH463" s="12"/>
      <c r="JI463" s="12"/>
      <c r="JJ463" s="12"/>
      <c r="JK463" s="12"/>
      <c r="JL463" s="12"/>
      <c r="JM463" s="12"/>
      <c r="JN463" s="12"/>
      <c r="JO463" s="12"/>
      <c r="JP463" s="12"/>
      <c r="JQ463" s="12"/>
      <c r="JR463" s="12"/>
      <c r="JS463" s="12"/>
      <c r="JT463" s="12"/>
      <c r="JU463" s="12"/>
      <c r="JV463" s="12"/>
    </row>
    <row r="464" spans="1:282" s="12" customFormat="1" x14ac:dyDescent="0.25">
      <c r="A464" t="s">
        <v>79</v>
      </c>
      <c r="B464" t="s">
        <v>412</v>
      </c>
      <c r="C464" s="14" t="s">
        <v>315</v>
      </c>
      <c r="D464" t="s">
        <v>206</v>
      </c>
      <c r="E464" s="42">
        <v>101000</v>
      </c>
      <c r="F464" s="42">
        <v>2898.7</v>
      </c>
      <c r="G464" s="42">
        <v>12340.59</v>
      </c>
      <c r="H464" s="42">
        <v>3070.4</v>
      </c>
      <c r="I464" s="42">
        <v>175</v>
      </c>
      <c r="J464" s="42">
        <v>18484.689999999999</v>
      </c>
      <c r="K464" s="42">
        <f>E464-J464</f>
        <v>82515.31</v>
      </c>
    </row>
    <row r="465" spans="1:282" s="12" customFormat="1" x14ac:dyDescent="0.25">
      <c r="A465" s="26" t="s">
        <v>12</v>
      </c>
      <c r="B465" s="26">
        <v>1</v>
      </c>
      <c r="C465" s="27"/>
      <c r="D465" s="26"/>
      <c r="E465" s="49">
        <f>E464</f>
        <v>101000</v>
      </c>
      <c r="F465" s="49">
        <f>SUM(F464)</f>
        <v>2898.7</v>
      </c>
      <c r="G465" s="49">
        <f>G464</f>
        <v>12340.59</v>
      </c>
      <c r="H465" s="49">
        <f>H464</f>
        <v>3070.4</v>
      </c>
      <c r="I465" s="49">
        <f>I464</f>
        <v>175</v>
      </c>
      <c r="J465" s="49">
        <f>J464</f>
        <v>18484.689999999999</v>
      </c>
      <c r="K465" s="49">
        <f>K464</f>
        <v>82515.31</v>
      </c>
    </row>
    <row r="466" spans="1:282" s="13" customFormat="1" x14ac:dyDescent="0.25">
      <c r="A466"/>
      <c r="B466"/>
      <c r="C466" s="14"/>
      <c r="D466"/>
      <c r="E466" s="42"/>
      <c r="F466" s="42"/>
      <c r="G466" s="42"/>
      <c r="H466" s="42"/>
      <c r="I466" s="42"/>
      <c r="J466" s="42"/>
      <c r="K466" s="42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  <c r="IT466" s="20"/>
      <c r="IU466" s="20"/>
      <c r="IV466" s="20"/>
      <c r="IW466" s="20"/>
      <c r="IX466" s="20"/>
      <c r="IY466" s="20"/>
      <c r="IZ466" s="20"/>
      <c r="JA466" s="20"/>
      <c r="JB466" s="20"/>
      <c r="JC466" s="20"/>
      <c r="JD466" s="20"/>
      <c r="JE466" s="20"/>
      <c r="JF466" s="20"/>
      <c r="JG466" s="20"/>
      <c r="JH466" s="20"/>
      <c r="JI466" s="20"/>
      <c r="JJ466" s="20"/>
      <c r="JK466" s="20"/>
      <c r="JL466" s="20"/>
      <c r="JM466" s="20"/>
      <c r="JN466" s="20"/>
      <c r="JO466" s="20"/>
      <c r="JP466" s="20"/>
      <c r="JQ466" s="20"/>
      <c r="JR466" s="20"/>
      <c r="JS466" s="20"/>
      <c r="JT466" s="20"/>
      <c r="JU466" s="20"/>
      <c r="JV466" s="20"/>
    </row>
    <row r="468" spans="1:282" ht="15.75" x14ac:dyDescent="0.25">
      <c r="A468" s="3" t="s">
        <v>172</v>
      </c>
      <c r="B468" s="3">
        <f>B465+B461+B456+B447+B439+B435+B429+B425+B421+B416+B406+B401+B394+B386+B381+B377+B364+B348+B353+B344+B334+B330+B324+B316+B308+B296+B292+B288+B276+B280+B262+B252+B238+B229+B217+B222+B212+B207+B203+B199+B192+B188+B184+B178+B130+B170+B124+B114+B108+B102+B98+B91+B86+B81+B77+B65+B54+B49+B44+B40+B35+B30+B25+B21+B69</f>
        <v>263</v>
      </c>
      <c r="C468" s="18"/>
      <c r="D468" s="3"/>
      <c r="E468" s="52">
        <f>E465+E461+E456+E447+E439+E435+E429+E425+E421+E416+E406+E401+E394+E386+E381+E377+E364+E353+E348+E344+E334+E330+E324+E316+E308+E296+E292+E288+E280+E276+E262++E252+E238+E229+E222+E217+E212+E207+E203+E199+E192+E188+E184+E178+E170+E130+E124+E114+E108+E102+E98+E91+E86+E81+E77+E65+E54+E49+E44+E40+E35+E30+E25+E21+E69</f>
        <v>13277038.85</v>
      </c>
      <c r="F468" s="52">
        <f>F465+F461+F456+F447+F439+F435+F429+F425+F421+F416+F406+F401+F394+F386+F381+F377+F364+F353+F348+F344+F334+F330+F324+F308+F316+F296+F292+F288+F280+F276+F262+F252+F238+F229+F222+F217+F212+F207+F203+F199+F192+F188+F184+F178+F170+F130+F124+F114+F108+F102+F98+F91+F86+F81+F77+F65+F54+F49+F44+F40+F35+F30+F25+F21+F69</f>
        <v>381051.05</v>
      </c>
      <c r="G468" s="52">
        <f>G465+G461+G456+G447+G439+G435+G429+G425+G421+G416+G406+G401+G394+G386+G381+G377+G364+G353+G348+G344+G334+G330+G324+G316+G308+G296+G292+G288+G280+G276+G262+G252+G238+G229+G222+G217+G212+G207+G203+G199+G192+G188+G184+G178+G170+G130+G124+G114+G108+G102+G98+G91+G86+G81+G77+G65+G54+G49+G44+G40+G35+G30+G25+G21+G69</f>
        <v>717646.08</v>
      </c>
      <c r="H468" s="52">
        <f>H465+H461+H456+H447+H439+H435+H429+H425+H421+H416+H406+H401+H394+H386+H381+H377+H364+H353+H348+H344+H334+H330+H324+H316+H308+H296+H292+H288+H280+H276+H262+H252+H238+H229+H222+H217+H212+H207+H203+H199+H192+H188+H184+H178+H170+H130+H114+H124+H108+H102+H98+H91+H81+H86+H77+H65+H54+H49+H44+H40+H35+H30+H25+H21+H69</f>
        <v>401053.18</v>
      </c>
      <c r="I468" s="52">
        <f>I465+I461+I456+I447+I439+I435+I429+I425+I421+I416+I406+I401+I394+I386+I381+I377+I364+I353+I348+I344+I334+I330+I324+I316+I308+I296+I292+I288+I280+I276+I262+I252+I238+I229+I222+I217+I212+I207+I203+I199+I192+I188+I184+I178+I170++I130+I124+I114+I108+I102+I98+I91+I86+I81+I77+I65+I54+I49+I44+I40+I35+I30+I25+I21+I69</f>
        <v>508576.91</v>
      </c>
      <c r="J468" s="52">
        <f>J465+J461+J456+J447+J439+J435+J429+J425+J421+J416+J406+J401+J394+J386+J381+J377+J364+J353+J348+J344+J334+J330+J324+J316+J308+J296+J292+J288+J280+J276+J262+J252+J238+J229+J222+J217+J212+J207+J203+J199+J192+J188+J184+J178+J170+J130+J124+J114+J108+J102+J98+J91+J86+J81+J77+J65+J54+J49+J44+J40+J35+J30+J25+J21+J69</f>
        <v>2008327.22</v>
      </c>
      <c r="K468" s="52">
        <f>K465+K461+K456+K447+K439+K435+K429+K425+K421+K416+K406+K401+K394+K386+K381+K377+K364+K353+K348+K344+K334+K330+K324+K316+K308+K296+K292+K288+K280+K276+K262+K252+K238+K229+K222+K217+K212+K207+K203+K199+K192+K188+K184+K178+K170+K130+K124+K114+K108+K102+K98+K91+K86+K81+K77+K65+K54+K49+K44+K40+K35+K30+K25+K21+K69</f>
        <v>11268711.630000001</v>
      </c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12"/>
      <c r="IV468" s="12"/>
      <c r="IW468" s="12"/>
      <c r="IX468" s="12"/>
      <c r="IY468" s="12"/>
      <c r="IZ468" s="12"/>
      <c r="JA468" s="12"/>
      <c r="JB468" s="12"/>
      <c r="JC468" s="12"/>
      <c r="JD468" s="12"/>
      <c r="JE468" s="12"/>
      <c r="JF468" s="12"/>
      <c r="JG468" s="12"/>
      <c r="JH468" s="12"/>
      <c r="JI468" s="12"/>
      <c r="JJ468" s="12"/>
      <c r="JK468" s="12"/>
      <c r="JL468" s="12"/>
      <c r="JM468" s="12"/>
      <c r="JN468" s="12"/>
      <c r="JO468" s="12"/>
      <c r="JP468" s="12"/>
      <c r="JQ468" s="12"/>
      <c r="JR468" s="12"/>
      <c r="JS468" s="12"/>
      <c r="JT468" s="12"/>
      <c r="JU468" s="12"/>
      <c r="JV468" s="12"/>
    </row>
    <row r="469" spans="1:282" x14ac:dyDescent="0.25">
      <c r="B469" t="s">
        <v>472</v>
      </c>
    </row>
    <row r="514" spans="1:282" s="2" customFormat="1" x14ac:dyDescent="0.25">
      <c r="A514"/>
      <c r="B514"/>
      <c r="C514" s="14"/>
      <c r="D514"/>
      <c r="E514" s="42"/>
      <c r="F514" s="42"/>
      <c r="G514" s="42"/>
      <c r="H514" s="42"/>
      <c r="I514" s="42"/>
      <c r="J514" s="42"/>
      <c r="K514" s="4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  <c r="IV514" s="11"/>
      <c r="IW514" s="11"/>
      <c r="IX514" s="11"/>
      <c r="IY514" s="11"/>
      <c r="IZ514" s="11"/>
      <c r="JA514" s="11"/>
      <c r="JB514" s="11"/>
      <c r="JC514" s="11"/>
      <c r="JD514" s="11"/>
      <c r="JE514" s="11"/>
      <c r="JF514" s="11"/>
      <c r="JG514" s="11"/>
      <c r="JH514" s="11"/>
      <c r="JI514" s="11"/>
      <c r="JJ514" s="11"/>
      <c r="JK514" s="11"/>
      <c r="JL514" s="11"/>
      <c r="JM514" s="11"/>
      <c r="JN514" s="11"/>
      <c r="JO514" s="11"/>
      <c r="JP514" s="11"/>
      <c r="JQ514" s="11"/>
      <c r="JR514" s="11"/>
      <c r="JS514" s="11"/>
      <c r="JT514" s="11"/>
      <c r="JU514" s="11"/>
      <c r="JV514" s="11"/>
    </row>
    <row r="515" spans="1:282" x14ac:dyDescent="0.25"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  <c r="IT515" s="12"/>
      <c r="IU515" s="12"/>
      <c r="IV515" s="12"/>
      <c r="IW515" s="12"/>
      <c r="IX515" s="12"/>
      <c r="IY515" s="12"/>
      <c r="IZ515" s="12"/>
      <c r="JA515" s="12"/>
      <c r="JB515" s="12"/>
      <c r="JC515" s="12"/>
      <c r="JD515" s="12"/>
      <c r="JE515" s="12"/>
      <c r="JF515" s="12"/>
      <c r="JG515" s="12"/>
      <c r="JH515" s="12"/>
      <c r="JI515" s="12"/>
      <c r="JJ515" s="12"/>
      <c r="JK515" s="12"/>
      <c r="JL515" s="12"/>
      <c r="JM515" s="12"/>
      <c r="JN515" s="12"/>
      <c r="JO515" s="12"/>
      <c r="JP515" s="12"/>
      <c r="JQ515" s="12"/>
      <c r="JR515" s="12"/>
      <c r="JS515" s="12"/>
      <c r="JT515" s="12"/>
      <c r="JU515" s="12"/>
      <c r="JV515" s="12"/>
    </row>
    <row r="517" spans="1:282" ht="15.75" x14ac:dyDescent="0.25">
      <c r="A517" s="4"/>
      <c r="B517" s="4"/>
      <c r="C517" s="19"/>
      <c r="D517" s="4"/>
      <c r="E517" s="62"/>
      <c r="F517" s="62"/>
      <c r="G517" s="62"/>
      <c r="H517" s="62"/>
      <c r="I517" s="62"/>
      <c r="J517" s="62"/>
      <c r="K517" s="6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  <c r="IV517" s="12"/>
      <c r="IW517" s="12"/>
      <c r="IX517" s="12"/>
      <c r="IY517" s="12"/>
      <c r="IZ517" s="12"/>
      <c r="JA517" s="12"/>
      <c r="JB517" s="12"/>
      <c r="JC517" s="12"/>
      <c r="JD517" s="12"/>
      <c r="JE517" s="12"/>
      <c r="JF517" s="12"/>
      <c r="JG517" s="12"/>
      <c r="JH517" s="12"/>
      <c r="JI517" s="12"/>
      <c r="JJ517" s="12"/>
      <c r="JK517" s="12"/>
      <c r="JL517" s="12"/>
      <c r="JM517" s="12"/>
      <c r="JN517" s="12"/>
      <c r="JO517" s="12"/>
      <c r="JP517" s="12"/>
      <c r="JQ517" s="12"/>
      <c r="JR517" s="12"/>
      <c r="JS517" s="12"/>
      <c r="JT517" s="12"/>
      <c r="JU517" s="12"/>
      <c r="JV517" s="12"/>
    </row>
    <row r="518" spans="1:282" ht="15.75" x14ac:dyDescent="0.25">
      <c r="A518" s="4"/>
      <c r="B518" s="4"/>
      <c r="C518" s="19"/>
      <c r="D518" s="4"/>
      <c r="E518" s="62"/>
      <c r="F518" s="62"/>
      <c r="G518" s="62"/>
      <c r="H518" s="62"/>
      <c r="I518" s="62"/>
      <c r="J518" s="62"/>
      <c r="K518" s="6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  <c r="IV518" s="12"/>
      <c r="IW518" s="12"/>
      <c r="IX518" s="12"/>
      <c r="IY518" s="12"/>
      <c r="IZ518" s="12"/>
      <c r="JA518" s="12"/>
      <c r="JB518" s="12"/>
      <c r="JC518" s="12"/>
      <c r="JD518" s="12"/>
      <c r="JE518" s="12"/>
      <c r="JF518" s="12"/>
      <c r="JG518" s="12"/>
      <c r="JH518" s="12"/>
      <c r="JI518" s="12"/>
      <c r="JJ518" s="12"/>
      <c r="JK518" s="12"/>
      <c r="JL518" s="12"/>
      <c r="JM518" s="12"/>
      <c r="JN518" s="12"/>
      <c r="JO518" s="12"/>
      <c r="JP518" s="12"/>
      <c r="JQ518" s="12"/>
      <c r="JR518" s="12"/>
      <c r="JS518" s="12"/>
      <c r="JT518" s="12"/>
      <c r="JU518" s="12"/>
      <c r="JV518" s="12"/>
    </row>
    <row r="519" spans="1:282" ht="15.75" x14ac:dyDescent="0.25">
      <c r="A519" s="4"/>
      <c r="B519" s="4"/>
      <c r="C519" s="19"/>
      <c r="D519" s="4"/>
      <c r="E519" s="62"/>
      <c r="F519" s="62"/>
      <c r="G519" s="62"/>
      <c r="H519" s="62"/>
      <c r="I519" s="62"/>
      <c r="J519" s="62"/>
      <c r="K519" s="6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  <c r="IV519" s="12"/>
      <c r="IW519" s="12"/>
      <c r="IX519" s="12"/>
      <c r="IY519" s="12"/>
      <c r="IZ519" s="12"/>
      <c r="JA519" s="12"/>
      <c r="JB519" s="12"/>
      <c r="JC519" s="12"/>
      <c r="JD519" s="12"/>
      <c r="JE519" s="12"/>
      <c r="JF519" s="12"/>
      <c r="JG519" s="12"/>
      <c r="JH519" s="12"/>
      <c r="JI519" s="12"/>
      <c r="JJ519" s="12"/>
      <c r="JK519" s="12"/>
      <c r="JL519" s="12"/>
      <c r="JM519" s="12"/>
      <c r="JN519" s="12"/>
      <c r="JO519" s="12"/>
      <c r="JP519" s="12"/>
      <c r="JQ519" s="12"/>
      <c r="JR519" s="12"/>
      <c r="JS519" s="12"/>
      <c r="JT519" s="12"/>
      <c r="JU519" s="12"/>
      <c r="JV519" s="12"/>
    </row>
    <row r="520" spans="1:282" x14ac:dyDescent="0.25"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  <c r="IV520" s="12"/>
      <c r="IW520" s="12"/>
      <c r="IX520" s="12"/>
      <c r="IY520" s="12"/>
      <c r="IZ520" s="12"/>
      <c r="JA520" s="12"/>
      <c r="JB520" s="12"/>
      <c r="JC520" s="12"/>
      <c r="JD520" s="12"/>
      <c r="JE520" s="12"/>
      <c r="JF520" s="12"/>
      <c r="JG520" s="12"/>
      <c r="JH520" s="12"/>
      <c r="JI520" s="12"/>
      <c r="JJ520" s="12"/>
      <c r="JK520" s="12"/>
      <c r="JL520" s="12"/>
      <c r="JM520" s="12"/>
      <c r="JN520" s="12"/>
      <c r="JO520" s="12"/>
      <c r="JP520" s="12"/>
      <c r="JQ520" s="12"/>
      <c r="JR520" s="12"/>
      <c r="JS520" s="12"/>
      <c r="JT520" s="12"/>
      <c r="JU520" s="12"/>
      <c r="JV520" s="12"/>
    </row>
    <row r="521" spans="1:282" x14ac:dyDescent="0.25"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  <c r="IV521" s="12"/>
      <c r="IW521" s="12"/>
      <c r="IX521" s="12"/>
      <c r="IY521" s="12"/>
      <c r="IZ521" s="12"/>
      <c r="JA521" s="12"/>
      <c r="JB521" s="12"/>
      <c r="JC521" s="12"/>
      <c r="JD521" s="12"/>
      <c r="JE521" s="12"/>
      <c r="JF521" s="12"/>
      <c r="JG521" s="12"/>
      <c r="JH521" s="12"/>
      <c r="JI521" s="12"/>
      <c r="JJ521" s="12"/>
      <c r="JK521" s="12"/>
      <c r="JL521" s="12"/>
      <c r="JM521" s="12"/>
      <c r="JN521" s="12"/>
      <c r="JO521" s="12"/>
      <c r="JP521" s="12"/>
      <c r="JQ521" s="12"/>
      <c r="JR521" s="12"/>
      <c r="JS521" s="12"/>
      <c r="JT521" s="12"/>
      <c r="JU521" s="12"/>
      <c r="JV521" s="12"/>
    </row>
    <row r="522" spans="1:282" x14ac:dyDescent="0.25"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  <c r="IV522" s="12"/>
      <c r="IW522" s="12"/>
      <c r="IX522" s="12"/>
      <c r="IY522" s="12"/>
      <c r="IZ522" s="12"/>
      <c r="JA522" s="12"/>
      <c r="JB522" s="12"/>
      <c r="JC522" s="12"/>
      <c r="JD522" s="12"/>
      <c r="JE522" s="12"/>
      <c r="JF522" s="12"/>
      <c r="JG522" s="12"/>
      <c r="JH522" s="12"/>
      <c r="JI522" s="12"/>
      <c r="JJ522" s="12"/>
      <c r="JK522" s="12"/>
      <c r="JL522" s="12"/>
      <c r="JM522" s="12"/>
      <c r="JN522" s="12"/>
      <c r="JO522" s="12"/>
      <c r="JP522" s="12"/>
      <c r="JQ522" s="12"/>
      <c r="JR522" s="12"/>
      <c r="JS522" s="12"/>
      <c r="JT522" s="12"/>
      <c r="JU522" s="12"/>
      <c r="JV522" s="12"/>
    </row>
    <row r="523" spans="1:282" x14ac:dyDescent="0.25"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  <c r="IV523" s="12"/>
      <c r="IW523" s="12"/>
      <c r="IX523" s="12"/>
      <c r="IY523" s="12"/>
      <c r="IZ523" s="12"/>
      <c r="JA523" s="12"/>
      <c r="JB523" s="12"/>
      <c r="JC523" s="12"/>
      <c r="JD523" s="12"/>
      <c r="JE523" s="12"/>
      <c r="JF523" s="12"/>
      <c r="JG523" s="12"/>
      <c r="JH523" s="12"/>
      <c r="JI523" s="12"/>
      <c r="JJ523" s="12"/>
      <c r="JK523" s="12"/>
      <c r="JL523" s="12"/>
      <c r="JM523" s="12"/>
      <c r="JN523" s="12"/>
      <c r="JO523" s="12"/>
      <c r="JP523" s="12"/>
      <c r="JQ523" s="12"/>
      <c r="JR523" s="12"/>
      <c r="JS523" s="12"/>
      <c r="JT523" s="12"/>
      <c r="JU523" s="12"/>
      <c r="JV523" s="12"/>
    </row>
    <row r="524" spans="1:282" x14ac:dyDescent="0.25"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  <c r="IV524" s="12"/>
      <c r="IW524" s="12"/>
      <c r="IX524" s="12"/>
      <c r="IY524" s="12"/>
      <c r="IZ524" s="12"/>
      <c r="JA524" s="12"/>
      <c r="JB524" s="12"/>
      <c r="JC524" s="12"/>
      <c r="JD524" s="12"/>
      <c r="JE524" s="12"/>
      <c r="JF524" s="12"/>
      <c r="JG524" s="12"/>
      <c r="JH524" s="12"/>
      <c r="JI524" s="12"/>
      <c r="JJ524" s="12"/>
      <c r="JK524" s="12"/>
      <c r="JL524" s="12"/>
      <c r="JM524" s="12"/>
      <c r="JN524" s="12"/>
      <c r="JO524" s="12"/>
      <c r="JP524" s="12"/>
      <c r="JQ524" s="12"/>
      <c r="JR524" s="12"/>
      <c r="JS524" s="12"/>
      <c r="JT524" s="12"/>
      <c r="JU524" s="12"/>
      <c r="JV524" s="12"/>
    </row>
    <row r="525" spans="1:282" x14ac:dyDescent="0.25"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  <c r="IV525" s="12"/>
      <c r="IW525" s="12"/>
      <c r="IX525" s="12"/>
      <c r="IY525" s="12"/>
      <c r="IZ525" s="12"/>
      <c r="JA525" s="12"/>
      <c r="JB525" s="12"/>
      <c r="JC525" s="12"/>
      <c r="JD525" s="12"/>
      <c r="JE525" s="12"/>
      <c r="JF525" s="12"/>
      <c r="JG525" s="12"/>
      <c r="JH525" s="12"/>
      <c r="JI525" s="12"/>
      <c r="JJ525" s="12"/>
      <c r="JK525" s="12"/>
      <c r="JL525" s="12"/>
      <c r="JM525" s="12"/>
      <c r="JN525" s="12"/>
      <c r="JO525" s="12"/>
      <c r="JP525" s="12"/>
      <c r="JQ525" s="12"/>
      <c r="JR525" s="12"/>
      <c r="JS525" s="12"/>
      <c r="JT525" s="12"/>
      <c r="JU525" s="12"/>
      <c r="JV525" s="12"/>
    </row>
    <row r="526" spans="1:282" ht="24.95" customHeight="1" x14ac:dyDescent="0.25"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  <c r="IW526" s="12"/>
      <c r="IX526" s="12"/>
      <c r="IY526" s="12"/>
      <c r="IZ526" s="12"/>
      <c r="JA526" s="12"/>
      <c r="JB526" s="12"/>
      <c r="JC526" s="12"/>
      <c r="JD526" s="12"/>
      <c r="JE526" s="12"/>
      <c r="JF526" s="12"/>
      <c r="JG526" s="12"/>
      <c r="JH526" s="12"/>
      <c r="JI526" s="12"/>
      <c r="JJ526" s="12"/>
      <c r="JK526" s="12"/>
      <c r="JL526" s="12"/>
      <c r="JM526" s="12"/>
      <c r="JN526" s="12"/>
      <c r="JO526" s="12"/>
      <c r="JP526" s="12"/>
      <c r="JQ526" s="12"/>
      <c r="JR526" s="12"/>
      <c r="JS526" s="12"/>
      <c r="JT526" s="12"/>
      <c r="JU526" s="12"/>
      <c r="JV526" s="12"/>
    </row>
    <row r="527" spans="1:282" x14ac:dyDescent="0.25"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  <c r="IV527" s="12"/>
      <c r="IW527" s="12"/>
      <c r="IX527" s="12"/>
      <c r="IY527" s="12"/>
      <c r="IZ527" s="12"/>
      <c r="JA527" s="12"/>
      <c r="JB527" s="12"/>
      <c r="JC527" s="12"/>
      <c r="JD527" s="12"/>
      <c r="JE527" s="12"/>
      <c r="JF527" s="12"/>
      <c r="JG527" s="12"/>
      <c r="JH527" s="12"/>
      <c r="JI527" s="12"/>
      <c r="JJ527" s="12"/>
      <c r="JK527" s="12"/>
      <c r="JL527" s="12"/>
      <c r="JM527" s="12"/>
      <c r="JN527" s="12"/>
      <c r="JO527" s="12"/>
      <c r="JP527" s="12"/>
      <c r="JQ527" s="12"/>
      <c r="JR527" s="12"/>
      <c r="JS527" s="12"/>
      <c r="JT527" s="12"/>
      <c r="JU527" s="12"/>
      <c r="JV527" s="12"/>
    </row>
    <row r="528" spans="1:282" x14ac:dyDescent="0.25"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  <c r="IW528" s="12"/>
      <c r="IX528" s="12"/>
      <c r="IY528" s="12"/>
      <c r="IZ528" s="12"/>
      <c r="JA528" s="12"/>
      <c r="JB528" s="12"/>
      <c r="JC528" s="12"/>
      <c r="JD528" s="12"/>
      <c r="JE528" s="12"/>
      <c r="JF528" s="12"/>
      <c r="JG528" s="12"/>
      <c r="JH528" s="12"/>
      <c r="JI528" s="12"/>
      <c r="JJ528" s="12"/>
      <c r="JK528" s="12"/>
      <c r="JL528" s="12"/>
      <c r="JM528" s="12"/>
      <c r="JN528" s="12"/>
      <c r="JO528" s="12"/>
      <c r="JP528" s="12"/>
      <c r="JQ528" s="12"/>
      <c r="JR528" s="12"/>
      <c r="JS528" s="12"/>
      <c r="JT528" s="12"/>
      <c r="JU528" s="12"/>
      <c r="JV528" s="12"/>
    </row>
    <row r="529" spans="12:282" x14ac:dyDescent="0.25"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  <c r="IW529" s="12"/>
      <c r="IX529" s="12"/>
      <c r="IY529" s="12"/>
      <c r="IZ529" s="12"/>
      <c r="JA529" s="12"/>
      <c r="JB529" s="12"/>
      <c r="JC529" s="12"/>
      <c r="JD529" s="12"/>
      <c r="JE529" s="12"/>
      <c r="JF529" s="12"/>
      <c r="JG529" s="12"/>
      <c r="JH529" s="12"/>
      <c r="JI529" s="12"/>
      <c r="JJ529" s="12"/>
      <c r="JK529" s="12"/>
      <c r="JL529" s="12"/>
      <c r="JM529" s="12"/>
      <c r="JN529" s="12"/>
      <c r="JO529" s="12"/>
      <c r="JP529" s="12"/>
      <c r="JQ529" s="12"/>
      <c r="JR529" s="12"/>
      <c r="JS529" s="12"/>
      <c r="JT529" s="12"/>
      <c r="JU529" s="12"/>
      <c r="JV529" s="12"/>
    </row>
    <row r="530" spans="12:282" x14ac:dyDescent="0.25"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  <c r="IW530" s="12"/>
      <c r="IX530" s="12"/>
      <c r="IY530" s="12"/>
      <c r="IZ530" s="12"/>
      <c r="JA530" s="12"/>
      <c r="JB530" s="12"/>
      <c r="JC530" s="12"/>
      <c r="JD530" s="12"/>
      <c r="JE530" s="12"/>
      <c r="JF530" s="12"/>
      <c r="JG530" s="12"/>
      <c r="JH530" s="12"/>
      <c r="JI530" s="12"/>
      <c r="JJ530" s="12"/>
      <c r="JK530" s="12"/>
      <c r="JL530" s="12"/>
      <c r="JM530" s="12"/>
      <c r="JN530" s="12"/>
      <c r="JO530" s="12"/>
      <c r="JP530" s="12"/>
      <c r="JQ530" s="12"/>
      <c r="JR530" s="12"/>
      <c r="JS530" s="12"/>
      <c r="JT530" s="12"/>
      <c r="JU530" s="12"/>
      <c r="JV530" s="12"/>
    </row>
    <row r="531" spans="12:282" x14ac:dyDescent="0.25"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  <c r="IW531" s="12"/>
      <c r="IX531" s="12"/>
      <c r="IY531" s="12"/>
      <c r="IZ531" s="12"/>
      <c r="JA531" s="12"/>
      <c r="JB531" s="12"/>
      <c r="JC531" s="12"/>
      <c r="JD531" s="12"/>
      <c r="JE531" s="12"/>
      <c r="JF531" s="12"/>
      <c r="JG531" s="12"/>
      <c r="JH531" s="12"/>
      <c r="JI531" s="12"/>
      <c r="JJ531" s="12"/>
      <c r="JK531" s="12"/>
      <c r="JL531" s="12"/>
      <c r="JM531" s="12"/>
      <c r="JN531" s="12"/>
      <c r="JO531" s="12"/>
      <c r="JP531" s="12"/>
      <c r="JQ531" s="12"/>
      <c r="JR531" s="12"/>
      <c r="JS531" s="12"/>
      <c r="JT531" s="12"/>
      <c r="JU531" s="12"/>
      <c r="JV531" s="12"/>
    </row>
    <row r="532" spans="12:282" x14ac:dyDescent="0.25"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  <c r="IW532" s="12"/>
      <c r="IX532" s="12"/>
      <c r="IY532" s="12"/>
      <c r="IZ532" s="12"/>
      <c r="JA532" s="12"/>
      <c r="JB532" s="12"/>
      <c r="JC532" s="12"/>
      <c r="JD532" s="12"/>
      <c r="JE532" s="12"/>
      <c r="JF532" s="12"/>
      <c r="JG532" s="12"/>
      <c r="JH532" s="12"/>
      <c r="JI532" s="12"/>
      <c r="JJ532" s="12"/>
      <c r="JK532" s="12"/>
      <c r="JL532" s="12"/>
      <c r="JM532" s="12"/>
      <c r="JN532" s="12"/>
      <c r="JO532" s="12"/>
      <c r="JP532" s="12"/>
      <c r="JQ532" s="12"/>
      <c r="JR532" s="12"/>
      <c r="JS532" s="12"/>
      <c r="JT532" s="12"/>
      <c r="JU532" s="12"/>
      <c r="JV532" s="12"/>
    </row>
    <row r="533" spans="12:282" x14ac:dyDescent="0.25"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  <c r="IW533" s="12"/>
      <c r="IX533" s="12"/>
      <c r="IY533" s="12"/>
      <c r="IZ533" s="12"/>
      <c r="JA533" s="12"/>
      <c r="JB533" s="12"/>
      <c r="JC533" s="12"/>
      <c r="JD533" s="12"/>
      <c r="JE533" s="12"/>
      <c r="JF533" s="12"/>
      <c r="JG533" s="12"/>
      <c r="JH533" s="12"/>
      <c r="JI533" s="12"/>
      <c r="JJ533" s="12"/>
      <c r="JK533" s="12"/>
      <c r="JL533" s="12"/>
      <c r="JM533" s="12"/>
      <c r="JN533" s="12"/>
      <c r="JO533" s="12"/>
      <c r="JP533" s="12"/>
      <c r="JQ533" s="12"/>
      <c r="JR533" s="12"/>
      <c r="JS533" s="12"/>
      <c r="JT533" s="12"/>
      <c r="JU533" s="12"/>
      <c r="JV533" s="12"/>
    </row>
    <row r="534" spans="12:282" x14ac:dyDescent="0.25"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  <c r="IW534" s="12"/>
      <c r="IX534" s="12"/>
      <c r="IY534" s="12"/>
      <c r="IZ534" s="12"/>
      <c r="JA534" s="12"/>
      <c r="JB534" s="12"/>
      <c r="JC534" s="12"/>
      <c r="JD534" s="12"/>
      <c r="JE534" s="12"/>
      <c r="JF534" s="12"/>
      <c r="JG534" s="12"/>
      <c r="JH534" s="12"/>
      <c r="JI534" s="12"/>
      <c r="JJ534" s="12"/>
      <c r="JK534" s="12"/>
      <c r="JL534" s="12"/>
      <c r="JM534" s="12"/>
      <c r="JN534" s="12"/>
      <c r="JO534" s="12"/>
      <c r="JP534" s="12"/>
      <c r="JQ534" s="12"/>
      <c r="JR534" s="12"/>
      <c r="JS534" s="12"/>
      <c r="JT534" s="12"/>
      <c r="JU534" s="12"/>
      <c r="JV534" s="12"/>
    </row>
    <row r="535" spans="12:282" x14ac:dyDescent="0.25"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  <c r="IW535" s="12"/>
      <c r="IX535" s="12"/>
      <c r="IY535" s="12"/>
      <c r="IZ535" s="12"/>
      <c r="JA535" s="12"/>
      <c r="JB535" s="12"/>
      <c r="JC535" s="12"/>
      <c r="JD535" s="12"/>
      <c r="JE535" s="12"/>
      <c r="JF535" s="12"/>
      <c r="JG535" s="12"/>
      <c r="JH535" s="12"/>
      <c r="JI535" s="12"/>
      <c r="JJ535" s="12"/>
      <c r="JK535" s="12"/>
      <c r="JL535" s="12"/>
      <c r="JM535" s="12"/>
      <c r="JN535" s="12"/>
      <c r="JO535" s="12"/>
      <c r="JP535" s="12"/>
      <c r="JQ535" s="12"/>
      <c r="JR535" s="12"/>
      <c r="JS535" s="12"/>
      <c r="JT535" s="12"/>
      <c r="JU535" s="12"/>
      <c r="JV535" s="12"/>
    </row>
    <row r="536" spans="12:282" x14ac:dyDescent="0.25"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  <c r="IW536" s="12"/>
      <c r="IX536" s="12"/>
      <c r="IY536" s="12"/>
      <c r="IZ536" s="12"/>
      <c r="JA536" s="12"/>
      <c r="JB536" s="12"/>
      <c r="JC536" s="12"/>
      <c r="JD536" s="12"/>
      <c r="JE536" s="12"/>
      <c r="JF536" s="12"/>
      <c r="JG536" s="12"/>
      <c r="JH536" s="12"/>
      <c r="JI536" s="12"/>
      <c r="JJ536" s="12"/>
      <c r="JK536" s="12"/>
      <c r="JL536" s="12"/>
      <c r="JM536" s="12"/>
      <c r="JN536" s="12"/>
      <c r="JO536" s="12"/>
      <c r="JP536" s="12"/>
      <c r="JQ536" s="12"/>
      <c r="JR536" s="12"/>
      <c r="JS536" s="12"/>
      <c r="JT536" s="12"/>
      <c r="JU536" s="12"/>
      <c r="JV536" s="12"/>
    </row>
    <row r="537" spans="12:282" x14ac:dyDescent="0.25"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  <c r="IY537" s="12"/>
      <c r="IZ537" s="12"/>
      <c r="JA537" s="12"/>
      <c r="JB537" s="12"/>
      <c r="JC537" s="12"/>
      <c r="JD537" s="12"/>
      <c r="JE537" s="12"/>
      <c r="JF537" s="12"/>
      <c r="JG537" s="12"/>
      <c r="JH537" s="12"/>
      <c r="JI537" s="12"/>
      <c r="JJ537" s="12"/>
      <c r="JK537" s="12"/>
      <c r="JL537" s="12"/>
      <c r="JM537" s="12"/>
      <c r="JN537" s="12"/>
      <c r="JO537" s="12"/>
      <c r="JP537" s="12"/>
      <c r="JQ537" s="12"/>
      <c r="JR537" s="12"/>
      <c r="JS537" s="12"/>
      <c r="JT537" s="12"/>
      <c r="JU537" s="12"/>
      <c r="JV537" s="12"/>
    </row>
    <row r="538" spans="12:282" x14ac:dyDescent="0.25"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  <c r="IW538" s="12"/>
      <c r="IX538" s="12"/>
      <c r="IY538" s="12"/>
      <c r="IZ538" s="12"/>
      <c r="JA538" s="12"/>
      <c r="JB538" s="12"/>
      <c r="JC538" s="12"/>
      <c r="JD538" s="12"/>
      <c r="JE538" s="12"/>
      <c r="JF538" s="12"/>
      <c r="JG538" s="12"/>
      <c r="JH538" s="12"/>
      <c r="JI538" s="12"/>
      <c r="JJ538" s="12"/>
      <c r="JK538" s="12"/>
      <c r="JL538" s="12"/>
      <c r="JM538" s="12"/>
      <c r="JN538" s="12"/>
      <c r="JO538" s="12"/>
      <c r="JP538" s="12"/>
      <c r="JQ538" s="12"/>
      <c r="JR538" s="12"/>
      <c r="JS538" s="12"/>
      <c r="JT538" s="12"/>
      <c r="JU538" s="12"/>
      <c r="JV538" s="12"/>
    </row>
    <row r="539" spans="12:282" x14ac:dyDescent="0.25"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  <c r="IW539" s="12"/>
      <c r="IX539" s="12"/>
      <c r="IY539" s="12"/>
      <c r="IZ539" s="12"/>
      <c r="JA539" s="12"/>
      <c r="JB539" s="12"/>
      <c r="JC539" s="12"/>
      <c r="JD539" s="12"/>
      <c r="JE539" s="12"/>
      <c r="JF539" s="12"/>
      <c r="JG539" s="12"/>
      <c r="JH539" s="12"/>
      <c r="JI539" s="12"/>
      <c r="JJ539" s="12"/>
      <c r="JK539" s="12"/>
      <c r="JL539" s="12"/>
      <c r="JM539" s="12"/>
      <c r="JN539" s="12"/>
      <c r="JO539" s="12"/>
      <c r="JP539" s="12"/>
      <c r="JQ539" s="12"/>
      <c r="JR539" s="12"/>
      <c r="JS539" s="12"/>
      <c r="JT539" s="12"/>
      <c r="JU539" s="12"/>
      <c r="JV539" s="12"/>
    </row>
    <row r="540" spans="12:282" x14ac:dyDescent="0.25"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  <c r="IW540" s="12"/>
      <c r="IX540" s="12"/>
      <c r="IY540" s="12"/>
      <c r="IZ540" s="12"/>
      <c r="JA540" s="12"/>
      <c r="JB540" s="12"/>
      <c r="JC540" s="12"/>
      <c r="JD540" s="12"/>
      <c r="JE540" s="12"/>
      <c r="JF540" s="12"/>
      <c r="JG540" s="12"/>
      <c r="JH540" s="12"/>
      <c r="JI540" s="12"/>
      <c r="JJ540" s="12"/>
      <c r="JK540" s="12"/>
      <c r="JL540" s="12"/>
      <c r="JM540" s="12"/>
      <c r="JN540" s="12"/>
      <c r="JO540" s="12"/>
      <c r="JP540" s="12"/>
      <c r="JQ540" s="12"/>
      <c r="JR540" s="12"/>
      <c r="JS540" s="12"/>
      <c r="JT540" s="12"/>
      <c r="JU540" s="12"/>
      <c r="JV540" s="12"/>
    </row>
    <row r="541" spans="12:282" x14ac:dyDescent="0.25"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  <c r="IW541" s="12"/>
      <c r="IX541" s="12"/>
      <c r="IY541" s="12"/>
      <c r="IZ541" s="12"/>
      <c r="JA541" s="12"/>
      <c r="JB541" s="12"/>
      <c r="JC541" s="12"/>
      <c r="JD541" s="12"/>
      <c r="JE541" s="12"/>
      <c r="JF541" s="12"/>
      <c r="JG541" s="12"/>
      <c r="JH541" s="12"/>
      <c r="JI541" s="12"/>
      <c r="JJ541" s="12"/>
      <c r="JK541" s="12"/>
      <c r="JL541" s="12"/>
      <c r="JM541" s="12"/>
      <c r="JN541" s="12"/>
      <c r="JO541" s="12"/>
      <c r="JP541" s="12"/>
      <c r="JQ541" s="12"/>
      <c r="JR541" s="12"/>
      <c r="JS541" s="12"/>
      <c r="JT541" s="12"/>
      <c r="JU541" s="12"/>
      <c r="JV541" s="12"/>
    </row>
    <row r="542" spans="12:282" x14ac:dyDescent="0.25"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</row>
    <row r="543" spans="12:282" x14ac:dyDescent="0.25"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  <c r="IW543" s="12"/>
      <c r="IX543" s="12"/>
      <c r="IY543" s="12"/>
      <c r="IZ543" s="12"/>
      <c r="JA543" s="12"/>
      <c r="JB543" s="12"/>
      <c r="JC543" s="12"/>
      <c r="JD543" s="12"/>
      <c r="JE543" s="12"/>
      <c r="JF543" s="12"/>
      <c r="JG543" s="12"/>
      <c r="JH543" s="12"/>
      <c r="JI543" s="12"/>
      <c r="JJ543" s="12"/>
      <c r="JK543" s="12"/>
      <c r="JL543" s="12"/>
      <c r="JM543" s="12"/>
      <c r="JN543" s="12"/>
      <c r="JO543" s="12"/>
      <c r="JP543" s="12"/>
      <c r="JQ543" s="12"/>
      <c r="JR543" s="12"/>
      <c r="JS543" s="12"/>
      <c r="JT543" s="12"/>
      <c r="JU543" s="12"/>
      <c r="JV543" s="12"/>
    </row>
    <row r="544" spans="12:282" x14ac:dyDescent="0.25"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  <c r="IW544" s="12"/>
      <c r="IX544" s="12"/>
      <c r="IY544" s="12"/>
      <c r="IZ544" s="12"/>
      <c r="JA544" s="12"/>
      <c r="JB544" s="12"/>
      <c r="JC544" s="12"/>
      <c r="JD544" s="12"/>
      <c r="JE544" s="12"/>
      <c r="JF544" s="12"/>
      <c r="JG544" s="12"/>
      <c r="JH544" s="12"/>
      <c r="JI544" s="12"/>
      <c r="JJ544" s="12"/>
      <c r="JK544" s="12"/>
      <c r="JL544" s="12"/>
      <c r="JM544" s="12"/>
      <c r="JN544" s="12"/>
      <c r="JO544" s="12"/>
      <c r="JP544" s="12"/>
      <c r="JQ544" s="12"/>
      <c r="JR544" s="12"/>
      <c r="JS544" s="12"/>
      <c r="JT544" s="12"/>
      <c r="JU544" s="12"/>
      <c r="JV544" s="12"/>
    </row>
    <row r="545" spans="12:282" x14ac:dyDescent="0.25"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  <c r="IW545" s="12"/>
      <c r="IX545" s="12"/>
      <c r="IY545" s="12"/>
      <c r="IZ545" s="12"/>
      <c r="JA545" s="12"/>
      <c r="JB545" s="12"/>
      <c r="JC545" s="12"/>
      <c r="JD545" s="12"/>
      <c r="JE545" s="12"/>
      <c r="JF545" s="12"/>
      <c r="JG545" s="12"/>
      <c r="JH545" s="12"/>
      <c r="JI545" s="12"/>
      <c r="JJ545" s="12"/>
      <c r="JK545" s="12"/>
      <c r="JL545" s="12"/>
      <c r="JM545" s="12"/>
      <c r="JN545" s="12"/>
      <c r="JO545" s="12"/>
      <c r="JP545" s="12"/>
      <c r="JQ545" s="12"/>
      <c r="JR545" s="12"/>
      <c r="JS545" s="12"/>
      <c r="JT545" s="12"/>
      <c r="JU545" s="12"/>
      <c r="JV545" s="12"/>
    </row>
    <row r="546" spans="12:282" x14ac:dyDescent="0.25"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  <c r="IW546" s="12"/>
      <c r="IX546" s="12"/>
      <c r="IY546" s="12"/>
      <c r="IZ546" s="12"/>
      <c r="JA546" s="12"/>
      <c r="JB546" s="12"/>
      <c r="JC546" s="12"/>
      <c r="JD546" s="12"/>
      <c r="JE546" s="12"/>
      <c r="JF546" s="12"/>
      <c r="JG546" s="12"/>
      <c r="JH546" s="12"/>
      <c r="JI546" s="12"/>
      <c r="JJ546" s="12"/>
      <c r="JK546" s="12"/>
      <c r="JL546" s="12"/>
      <c r="JM546" s="12"/>
      <c r="JN546" s="12"/>
      <c r="JO546" s="12"/>
      <c r="JP546" s="12"/>
      <c r="JQ546" s="12"/>
      <c r="JR546" s="12"/>
      <c r="JS546" s="12"/>
      <c r="JT546" s="12"/>
      <c r="JU546" s="12"/>
      <c r="JV546" s="12"/>
    </row>
    <row r="547" spans="12:282" x14ac:dyDescent="0.25"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  <c r="IW547" s="12"/>
      <c r="IX547" s="12"/>
      <c r="IY547" s="12"/>
      <c r="IZ547" s="12"/>
      <c r="JA547" s="12"/>
      <c r="JB547" s="12"/>
      <c r="JC547" s="12"/>
      <c r="JD547" s="12"/>
      <c r="JE547" s="12"/>
      <c r="JF547" s="12"/>
      <c r="JG547" s="12"/>
      <c r="JH547" s="12"/>
      <c r="JI547" s="12"/>
      <c r="JJ547" s="12"/>
      <c r="JK547" s="12"/>
      <c r="JL547" s="12"/>
      <c r="JM547" s="12"/>
      <c r="JN547" s="12"/>
      <c r="JO547" s="12"/>
      <c r="JP547" s="12"/>
      <c r="JQ547" s="12"/>
      <c r="JR547" s="12"/>
      <c r="JS547" s="12"/>
      <c r="JT547" s="12"/>
      <c r="JU547" s="12"/>
      <c r="JV547" s="12"/>
    </row>
    <row r="548" spans="12:282" x14ac:dyDescent="0.25"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  <c r="IW548" s="12"/>
      <c r="IX548" s="12"/>
      <c r="IY548" s="12"/>
      <c r="IZ548" s="12"/>
      <c r="JA548" s="12"/>
      <c r="JB548" s="12"/>
      <c r="JC548" s="12"/>
      <c r="JD548" s="12"/>
      <c r="JE548" s="12"/>
      <c r="JF548" s="12"/>
      <c r="JG548" s="12"/>
      <c r="JH548" s="12"/>
      <c r="JI548" s="12"/>
      <c r="JJ548" s="12"/>
      <c r="JK548" s="12"/>
      <c r="JL548" s="12"/>
      <c r="JM548" s="12"/>
      <c r="JN548" s="12"/>
      <c r="JO548" s="12"/>
      <c r="JP548" s="12"/>
      <c r="JQ548" s="12"/>
      <c r="JR548" s="12"/>
      <c r="JS548" s="12"/>
      <c r="JT548" s="12"/>
      <c r="JU548" s="12"/>
      <c r="JV548" s="12"/>
    </row>
    <row r="549" spans="12:282" x14ac:dyDescent="0.25"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  <c r="IW549" s="12"/>
      <c r="IX549" s="12"/>
      <c r="IY549" s="12"/>
      <c r="IZ549" s="12"/>
      <c r="JA549" s="12"/>
      <c r="JB549" s="12"/>
      <c r="JC549" s="12"/>
      <c r="JD549" s="12"/>
      <c r="JE549" s="12"/>
      <c r="JF549" s="12"/>
      <c r="JG549" s="12"/>
      <c r="JH549" s="12"/>
      <c r="JI549" s="12"/>
      <c r="JJ549" s="12"/>
      <c r="JK549" s="12"/>
      <c r="JL549" s="12"/>
      <c r="JM549" s="12"/>
      <c r="JN549" s="12"/>
      <c r="JO549" s="12"/>
      <c r="JP549" s="12"/>
      <c r="JQ549" s="12"/>
      <c r="JR549" s="12"/>
      <c r="JS549" s="12"/>
      <c r="JT549" s="12"/>
      <c r="JU549" s="12"/>
      <c r="JV549" s="12"/>
    </row>
    <row r="550" spans="12:282" x14ac:dyDescent="0.25"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  <c r="IW550" s="12"/>
      <c r="IX550" s="12"/>
      <c r="IY550" s="12"/>
      <c r="IZ550" s="12"/>
      <c r="JA550" s="12"/>
      <c r="JB550" s="12"/>
      <c r="JC550" s="12"/>
      <c r="JD550" s="12"/>
      <c r="JE550" s="12"/>
      <c r="JF550" s="12"/>
      <c r="JG550" s="12"/>
      <c r="JH550" s="12"/>
      <c r="JI550" s="12"/>
      <c r="JJ550" s="12"/>
      <c r="JK550" s="12"/>
      <c r="JL550" s="12"/>
      <c r="JM550" s="12"/>
      <c r="JN550" s="12"/>
      <c r="JO550" s="12"/>
      <c r="JP550" s="12"/>
      <c r="JQ550" s="12"/>
      <c r="JR550" s="12"/>
      <c r="JS550" s="12"/>
      <c r="JT550" s="12"/>
      <c r="JU550" s="12"/>
      <c r="JV550" s="12"/>
    </row>
    <row r="551" spans="12:282" x14ac:dyDescent="0.25"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  <c r="IW551" s="12"/>
      <c r="IX551" s="12"/>
      <c r="IY551" s="12"/>
      <c r="IZ551" s="12"/>
      <c r="JA551" s="12"/>
      <c r="JB551" s="12"/>
      <c r="JC551" s="12"/>
      <c r="JD551" s="12"/>
      <c r="JE551" s="12"/>
      <c r="JF551" s="12"/>
      <c r="JG551" s="12"/>
      <c r="JH551" s="12"/>
      <c r="JI551" s="12"/>
      <c r="JJ551" s="12"/>
      <c r="JK551" s="12"/>
      <c r="JL551" s="12"/>
      <c r="JM551" s="12"/>
      <c r="JN551" s="12"/>
      <c r="JO551" s="12"/>
      <c r="JP551" s="12"/>
      <c r="JQ551" s="12"/>
      <c r="JR551" s="12"/>
      <c r="JS551" s="12"/>
      <c r="JT551" s="12"/>
      <c r="JU551" s="12"/>
      <c r="JV551" s="12"/>
    </row>
    <row r="552" spans="12:282" x14ac:dyDescent="0.25"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  <c r="IW552" s="12"/>
      <c r="IX552" s="12"/>
      <c r="IY552" s="12"/>
      <c r="IZ552" s="12"/>
      <c r="JA552" s="12"/>
      <c r="JB552" s="12"/>
      <c r="JC552" s="12"/>
      <c r="JD552" s="12"/>
      <c r="JE552" s="12"/>
      <c r="JF552" s="12"/>
      <c r="JG552" s="12"/>
      <c r="JH552" s="12"/>
      <c r="JI552" s="12"/>
      <c r="JJ552" s="12"/>
      <c r="JK552" s="12"/>
      <c r="JL552" s="12"/>
      <c r="JM552" s="12"/>
      <c r="JN552" s="12"/>
      <c r="JO552" s="12"/>
      <c r="JP552" s="12"/>
      <c r="JQ552" s="12"/>
      <c r="JR552" s="12"/>
      <c r="JS552" s="12"/>
      <c r="JT552" s="12"/>
      <c r="JU552" s="12"/>
      <c r="JV552" s="12"/>
    </row>
    <row r="553" spans="12:282" x14ac:dyDescent="0.25"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  <c r="IW553" s="12"/>
      <c r="IX553" s="12"/>
      <c r="IY553" s="12"/>
      <c r="IZ553" s="12"/>
      <c r="JA553" s="12"/>
      <c r="JB553" s="12"/>
      <c r="JC553" s="12"/>
      <c r="JD553" s="12"/>
      <c r="JE553" s="12"/>
      <c r="JF553" s="12"/>
      <c r="JG553" s="12"/>
      <c r="JH553" s="12"/>
      <c r="JI553" s="12"/>
      <c r="JJ553" s="12"/>
      <c r="JK553" s="12"/>
      <c r="JL553" s="12"/>
      <c r="JM553" s="12"/>
      <c r="JN553" s="12"/>
      <c r="JO553" s="12"/>
      <c r="JP553" s="12"/>
      <c r="JQ553" s="12"/>
      <c r="JR553" s="12"/>
      <c r="JS553" s="12"/>
      <c r="JT553" s="12"/>
      <c r="JU553" s="12"/>
      <c r="JV553" s="12"/>
    </row>
    <row r="554" spans="12:282" x14ac:dyDescent="0.25"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  <c r="IW554" s="12"/>
      <c r="IX554" s="12"/>
      <c r="IY554" s="12"/>
      <c r="IZ554" s="12"/>
      <c r="JA554" s="12"/>
      <c r="JB554" s="12"/>
      <c r="JC554" s="12"/>
      <c r="JD554" s="12"/>
      <c r="JE554" s="12"/>
      <c r="JF554" s="12"/>
      <c r="JG554" s="12"/>
      <c r="JH554" s="12"/>
      <c r="JI554" s="12"/>
      <c r="JJ554" s="12"/>
      <c r="JK554" s="12"/>
      <c r="JL554" s="12"/>
      <c r="JM554" s="12"/>
      <c r="JN554" s="12"/>
      <c r="JO554" s="12"/>
      <c r="JP554" s="12"/>
      <c r="JQ554" s="12"/>
      <c r="JR554" s="12"/>
      <c r="JS554" s="12"/>
      <c r="JT554" s="12"/>
      <c r="JU554" s="12"/>
      <c r="JV554" s="12"/>
    </row>
    <row r="555" spans="12:282" x14ac:dyDescent="0.25"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  <c r="IW555" s="12"/>
      <c r="IX555" s="12"/>
      <c r="IY555" s="12"/>
      <c r="IZ555" s="12"/>
      <c r="JA555" s="12"/>
      <c r="JB555" s="12"/>
      <c r="JC555" s="12"/>
      <c r="JD555" s="12"/>
      <c r="JE555" s="12"/>
      <c r="JF555" s="12"/>
      <c r="JG555" s="12"/>
      <c r="JH555" s="12"/>
      <c r="JI555" s="12"/>
      <c r="JJ555" s="12"/>
      <c r="JK555" s="12"/>
      <c r="JL555" s="12"/>
      <c r="JM555" s="12"/>
      <c r="JN555" s="12"/>
      <c r="JO555" s="12"/>
      <c r="JP555" s="12"/>
      <c r="JQ555" s="12"/>
      <c r="JR555" s="12"/>
      <c r="JS555" s="12"/>
      <c r="JT555" s="12"/>
      <c r="JU555" s="12"/>
      <c r="JV555" s="12"/>
    </row>
    <row r="556" spans="12:282" x14ac:dyDescent="0.25"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  <c r="IW556" s="12"/>
      <c r="IX556" s="12"/>
      <c r="IY556" s="12"/>
      <c r="IZ556" s="12"/>
      <c r="JA556" s="12"/>
      <c r="JB556" s="12"/>
      <c r="JC556" s="12"/>
      <c r="JD556" s="12"/>
      <c r="JE556" s="12"/>
      <c r="JF556" s="12"/>
      <c r="JG556" s="12"/>
      <c r="JH556" s="12"/>
      <c r="JI556" s="12"/>
      <c r="JJ556" s="12"/>
      <c r="JK556" s="12"/>
      <c r="JL556" s="12"/>
      <c r="JM556" s="12"/>
      <c r="JN556" s="12"/>
      <c r="JO556" s="12"/>
      <c r="JP556" s="12"/>
      <c r="JQ556" s="12"/>
      <c r="JR556" s="12"/>
      <c r="JS556" s="12"/>
      <c r="JT556" s="12"/>
      <c r="JU556" s="12"/>
      <c r="JV556" s="12"/>
    </row>
    <row r="557" spans="12:282" x14ac:dyDescent="0.25"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  <c r="IW557" s="12"/>
      <c r="IX557" s="12"/>
      <c r="IY557" s="12"/>
      <c r="IZ557" s="12"/>
      <c r="JA557" s="12"/>
      <c r="JB557" s="12"/>
      <c r="JC557" s="12"/>
      <c r="JD557" s="12"/>
      <c r="JE557" s="12"/>
      <c r="JF557" s="12"/>
      <c r="JG557" s="12"/>
      <c r="JH557" s="12"/>
      <c r="JI557" s="12"/>
      <c r="JJ557" s="12"/>
      <c r="JK557" s="12"/>
      <c r="JL557" s="12"/>
      <c r="JM557" s="12"/>
      <c r="JN557" s="12"/>
      <c r="JO557" s="12"/>
      <c r="JP557" s="12"/>
      <c r="JQ557" s="12"/>
      <c r="JR557" s="12"/>
      <c r="JS557" s="12"/>
      <c r="JT557" s="12"/>
      <c r="JU557" s="12"/>
      <c r="JV557" s="12"/>
    </row>
    <row r="558" spans="12:282" x14ac:dyDescent="0.25"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  <c r="IW558" s="12"/>
      <c r="IX558" s="12"/>
      <c r="IY558" s="12"/>
      <c r="IZ558" s="12"/>
      <c r="JA558" s="12"/>
      <c r="JB558" s="12"/>
      <c r="JC558" s="12"/>
      <c r="JD558" s="12"/>
      <c r="JE558" s="12"/>
      <c r="JF558" s="12"/>
      <c r="JG558" s="12"/>
      <c r="JH558" s="12"/>
      <c r="JI558" s="12"/>
      <c r="JJ558" s="12"/>
      <c r="JK558" s="12"/>
      <c r="JL558" s="12"/>
      <c r="JM558" s="12"/>
      <c r="JN558" s="12"/>
      <c r="JO558" s="12"/>
      <c r="JP558" s="12"/>
      <c r="JQ558" s="12"/>
      <c r="JR558" s="12"/>
      <c r="JS558" s="12"/>
      <c r="JT558" s="12"/>
      <c r="JU558" s="12"/>
      <c r="JV558" s="12"/>
    </row>
    <row r="559" spans="12:282" x14ac:dyDescent="0.25"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  <c r="IW559" s="12"/>
      <c r="IX559" s="12"/>
      <c r="IY559" s="12"/>
      <c r="IZ559" s="12"/>
      <c r="JA559" s="12"/>
      <c r="JB559" s="12"/>
      <c r="JC559" s="12"/>
      <c r="JD559" s="12"/>
      <c r="JE559" s="12"/>
      <c r="JF559" s="12"/>
      <c r="JG559" s="12"/>
      <c r="JH559" s="12"/>
      <c r="JI559" s="12"/>
      <c r="JJ559" s="12"/>
      <c r="JK559" s="12"/>
      <c r="JL559" s="12"/>
      <c r="JM559" s="12"/>
      <c r="JN559" s="12"/>
      <c r="JO559" s="12"/>
      <c r="JP559" s="12"/>
      <c r="JQ559" s="12"/>
      <c r="JR559" s="12"/>
      <c r="JS559" s="12"/>
      <c r="JT559" s="12"/>
      <c r="JU559" s="12"/>
      <c r="JV559" s="12"/>
    </row>
    <row r="560" spans="12:282" x14ac:dyDescent="0.25"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  <c r="IW560" s="12"/>
      <c r="IX560" s="12"/>
      <c r="IY560" s="12"/>
      <c r="IZ560" s="12"/>
      <c r="JA560" s="12"/>
      <c r="JB560" s="12"/>
      <c r="JC560" s="12"/>
      <c r="JD560" s="12"/>
      <c r="JE560" s="12"/>
      <c r="JF560" s="12"/>
      <c r="JG560" s="12"/>
      <c r="JH560" s="12"/>
      <c r="JI560" s="12"/>
      <c r="JJ560" s="12"/>
      <c r="JK560" s="12"/>
      <c r="JL560" s="12"/>
      <c r="JM560" s="12"/>
      <c r="JN560" s="12"/>
      <c r="JO560" s="12"/>
      <c r="JP560" s="12"/>
      <c r="JQ560" s="12"/>
      <c r="JR560" s="12"/>
      <c r="JS560" s="12"/>
      <c r="JT560" s="12"/>
      <c r="JU560" s="12"/>
      <c r="JV560" s="12"/>
    </row>
    <row r="561" spans="12:282" x14ac:dyDescent="0.25"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  <c r="IW561" s="12"/>
      <c r="IX561" s="12"/>
      <c r="IY561" s="12"/>
      <c r="IZ561" s="12"/>
      <c r="JA561" s="12"/>
      <c r="JB561" s="12"/>
      <c r="JC561" s="12"/>
      <c r="JD561" s="12"/>
      <c r="JE561" s="12"/>
      <c r="JF561" s="12"/>
      <c r="JG561" s="12"/>
      <c r="JH561" s="12"/>
      <c r="JI561" s="12"/>
      <c r="JJ561" s="12"/>
      <c r="JK561" s="12"/>
      <c r="JL561" s="12"/>
      <c r="JM561" s="12"/>
      <c r="JN561" s="12"/>
      <c r="JO561" s="12"/>
      <c r="JP561" s="12"/>
      <c r="JQ561" s="12"/>
      <c r="JR561" s="12"/>
      <c r="JS561" s="12"/>
      <c r="JT561" s="12"/>
      <c r="JU561" s="12"/>
      <c r="JV561" s="12"/>
    </row>
    <row r="562" spans="12:282" x14ac:dyDescent="0.25"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  <c r="IW562" s="12"/>
      <c r="IX562" s="12"/>
      <c r="IY562" s="12"/>
      <c r="IZ562" s="12"/>
      <c r="JA562" s="12"/>
      <c r="JB562" s="12"/>
      <c r="JC562" s="12"/>
      <c r="JD562" s="12"/>
      <c r="JE562" s="12"/>
      <c r="JF562" s="12"/>
      <c r="JG562" s="12"/>
      <c r="JH562" s="12"/>
      <c r="JI562" s="12"/>
      <c r="JJ562" s="12"/>
      <c r="JK562" s="12"/>
      <c r="JL562" s="12"/>
      <c r="JM562" s="12"/>
      <c r="JN562" s="12"/>
      <c r="JO562" s="12"/>
      <c r="JP562" s="12"/>
      <c r="JQ562" s="12"/>
      <c r="JR562" s="12"/>
      <c r="JS562" s="12"/>
      <c r="JT562" s="12"/>
      <c r="JU562" s="12"/>
      <c r="JV562" s="12"/>
    </row>
    <row r="563" spans="12:282" x14ac:dyDescent="0.25"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  <c r="IW563" s="12"/>
      <c r="IX563" s="12"/>
      <c r="IY563" s="12"/>
      <c r="IZ563" s="12"/>
      <c r="JA563" s="12"/>
      <c r="JB563" s="12"/>
      <c r="JC563" s="12"/>
      <c r="JD563" s="12"/>
      <c r="JE563" s="12"/>
      <c r="JF563" s="12"/>
      <c r="JG563" s="12"/>
      <c r="JH563" s="12"/>
      <c r="JI563" s="12"/>
      <c r="JJ563" s="12"/>
      <c r="JK563" s="12"/>
      <c r="JL563" s="12"/>
      <c r="JM563" s="12"/>
      <c r="JN563" s="12"/>
      <c r="JO563" s="12"/>
      <c r="JP563" s="12"/>
      <c r="JQ563" s="12"/>
      <c r="JR563" s="12"/>
      <c r="JS563" s="12"/>
      <c r="JT563" s="12"/>
      <c r="JU563" s="12"/>
      <c r="JV563" s="12"/>
    </row>
    <row r="564" spans="12:282" x14ac:dyDescent="0.25"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  <c r="IW564" s="12"/>
      <c r="IX564" s="12"/>
      <c r="IY564" s="12"/>
      <c r="IZ564" s="12"/>
      <c r="JA564" s="12"/>
      <c r="JB564" s="12"/>
      <c r="JC564" s="12"/>
      <c r="JD564" s="12"/>
      <c r="JE564" s="12"/>
      <c r="JF564" s="12"/>
      <c r="JG564" s="12"/>
      <c r="JH564" s="12"/>
      <c r="JI564" s="12"/>
      <c r="JJ564" s="12"/>
      <c r="JK564" s="12"/>
      <c r="JL564" s="12"/>
      <c r="JM564" s="12"/>
      <c r="JN564" s="12"/>
      <c r="JO564" s="12"/>
      <c r="JP564" s="12"/>
      <c r="JQ564" s="12"/>
      <c r="JR564" s="12"/>
      <c r="JS564" s="12"/>
      <c r="JT564" s="12"/>
      <c r="JU564" s="12"/>
      <c r="JV564" s="12"/>
    </row>
    <row r="565" spans="12:282" x14ac:dyDescent="0.25"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  <c r="IW565" s="12"/>
      <c r="IX565" s="12"/>
      <c r="IY565" s="12"/>
      <c r="IZ565" s="12"/>
      <c r="JA565" s="12"/>
      <c r="JB565" s="12"/>
      <c r="JC565" s="12"/>
      <c r="JD565" s="12"/>
      <c r="JE565" s="12"/>
      <c r="JF565" s="12"/>
      <c r="JG565" s="12"/>
      <c r="JH565" s="12"/>
      <c r="JI565" s="12"/>
      <c r="JJ565" s="12"/>
      <c r="JK565" s="12"/>
      <c r="JL565" s="12"/>
      <c r="JM565" s="12"/>
      <c r="JN565" s="12"/>
      <c r="JO565" s="12"/>
      <c r="JP565" s="12"/>
      <c r="JQ565" s="12"/>
      <c r="JR565" s="12"/>
      <c r="JS565" s="12"/>
      <c r="JT565" s="12"/>
      <c r="JU565" s="12"/>
      <c r="JV565" s="12"/>
    </row>
    <row r="566" spans="12:282" x14ac:dyDescent="0.25"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  <c r="IW566" s="12"/>
      <c r="IX566" s="12"/>
      <c r="IY566" s="12"/>
      <c r="IZ566" s="12"/>
      <c r="JA566" s="12"/>
      <c r="JB566" s="12"/>
      <c r="JC566" s="12"/>
      <c r="JD566" s="12"/>
      <c r="JE566" s="12"/>
      <c r="JF566" s="12"/>
      <c r="JG566" s="12"/>
      <c r="JH566" s="12"/>
      <c r="JI566" s="12"/>
      <c r="JJ566" s="12"/>
      <c r="JK566" s="12"/>
      <c r="JL566" s="12"/>
      <c r="JM566" s="12"/>
      <c r="JN566" s="12"/>
      <c r="JO566" s="12"/>
      <c r="JP566" s="12"/>
      <c r="JQ566" s="12"/>
      <c r="JR566" s="12"/>
      <c r="JS566" s="12"/>
      <c r="JT566" s="12"/>
      <c r="JU566" s="12"/>
      <c r="JV566" s="12"/>
    </row>
    <row r="567" spans="12:282" x14ac:dyDescent="0.25"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  <c r="IW567" s="12"/>
      <c r="IX567" s="12"/>
      <c r="IY567" s="12"/>
      <c r="IZ567" s="12"/>
      <c r="JA567" s="12"/>
      <c r="JB567" s="12"/>
      <c r="JC567" s="12"/>
      <c r="JD567" s="12"/>
      <c r="JE567" s="12"/>
      <c r="JF567" s="12"/>
      <c r="JG567" s="12"/>
      <c r="JH567" s="12"/>
      <c r="JI567" s="12"/>
      <c r="JJ567" s="12"/>
      <c r="JK567" s="12"/>
      <c r="JL567" s="12"/>
      <c r="JM567" s="12"/>
      <c r="JN567" s="12"/>
      <c r="JO567" s="12"/>
      <c r="JP567" s="12"/>
      <c r="JQ567" s="12"/>
      <c r="JR567" s="12"/>
      <c r="JS567" s="12"/>
      <c r="JT567" s="12"/>
      <c r="JU567" s="12"/>
      <c r="JV567" s="12"/>
    </row>
    <row r="568" spans="12:282" x14ac:dyDescent="0.25"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  <c r="IW568" s="12"/>
      <c r="IX568" s="12"/>
      <c r="IY568" s="12"/>
      <c r="IZ568" s="12"/>
      <c r="JA568" s="12"/>
      <c r="JB568" s="12"/>
      <c r="JC568" s="12"/>
      <c r="JD568" s="12"/>
      <c r="JE568" s="12"/>
      <c r="JF568" s="12"/>
      <c r="JG568" s="12"/>
      <c r="JH568" s="12"/>
      <c r="JI568" s="12"/>
      <c r="JJ568" s="12"/>
      <c r="JK568" s="12"/>
      <c r="JL568" s="12"/>
      <c r="JM568" s="12"/>
      <c r="JN568" s="12"/>
      <c r="JO568" s="12"/>
      <c r="JP568" s="12"/>
      <c r="JQ568" s="12"/>
      <c r="JR568" s="12"/>
      <c r="JS568" s="12"/>
      <c r="JT568" s="12"/>
      <c r="JU568" s="12"/>
      <c r="JV568" s="12"/>
    </row>
    <row r="569" spans="12:282" x14ac:dyDescent="0.25"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  <c r="IW569" s="12"/>
      <c r="IX569" s="12"/>
      <c r="IY569" s="12"/>
      <c r="IZ569" s="12"/>
      <c r="JA569" s="12"/>
      <c r="JB569" s="12"/>
      <c r="JC569" s="12"/>
      <c r="JD569" s="12"/>
      <c r="JE569" s="12"/>
      <c r="JF569" s="12"/>
      <c r="JG569" s="12"/>
      <c r="JH569" s="12"/>
      <c r="JI569" s="12"/>
      <c r="JJ569" s="12"/>
      <c r="JK569" s="12"/>
      <c r="JL569" s="12"/>
      <c r="JM569" s="12"/>
      <c r="JN569" s="12"/>
      <c r="JO569" s="12"/>
      <c r="JP569" s="12"/>
      <c r="JQ569" s="12"/>
      <c r="JR569" s="12"/>
      <c r="JS569" s="12"/>
      <c r="JT569" s="12"/>
      <c r="JU569" s="12"/>
      <c r="JV569" s="12"/>
    </row>
    <row r="570" spans="12:282" x14ac:dyDescent="0.25"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  <c r="IW570" s="12"/>
      <c r="IX570" s="12"/>
      <c r="IY570" s="12"/>
      <c r="IZ570" s="12"/>
      <c r="JA570" s="12"/>
      <c r="JB570" s="12"/>
      <c r="JC570" s="12"/>
      <c r="JD570" s="12"/>
      <c r="JE570" s="12"/>
      <c r="JF570" s="12"/>
      <c r="JG570" s="12"/>
      <c r="JH570" s="12"/>
      <c r="JI570" s="12"/>
      <c r="JJ570" s="12"/>
      <c r="JK570" s="12"/>
      <c r="JL570" s="12"/>
      <c r="JM570" s="12"/>
      <c r="JN570" s="12"/>
      <c r="JO570" s="12"/>
      <c r="JP570" s="12"/>
      <c r="JQ570" s="12"/>
      <c r="JR570" s="12"/>
      <c r="JS570" s="12"/>
      <c r="JT570" s="12"/>
      <c r="JU570" s="12"/>
      <c r="JV570" s="12"/>
    </row>
    <row r="571" spans="12:282" x14ac:dyDescent="0.25"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  <c r="IW571" s="12"/>
      <c r="IX571" s="12"/>
      <c r="IY571" s="12"/>
      <c r="IZ571" s="12"/>
      <c r="JA571" s="12"/>
      <c r="JB571" s="12"/>
      <c r="JC571" s="12"/>
      <c r="JD571" s="12"/>
      <c r="JE571" s="12"/>
      <c r="JF571" s="12"/>
      <c r="JG571" s="12"/>
      <c r="JH571" s="12"/>
      <c r="JI571" s="12"/>
      <c r="JJ571" s="12"/>
      <c r="JK571" s="12"/>
      <c r="JL571" s="12"/>
      <c r="JM571" s="12"/>
      <c r="JN571" s="12"/>
      <c r="JO571" s="12"/>
      <c r="JP571" s="12"/>
      <c r="JQ571" s="12"/>
      <c r="JR571" s="12"/>
      <c r="JS571" s="12"/>
      <c r="JT571" s="12"/>
      <c r="JU571" s="12"/>
      <c r="JV571" s="12"/>
    </row>
    <row r="572" spans="12:282" x14ac:dyDescent="0.25"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  <c r="IW572" s="12"/>
      <c r="IX572" s="12"/>
      <c r="IY572" s="12"/>
      <c r="IZ572" s="12"/>
      <c r="JA572" s="12"/>
      <c r="JB572" s="12"/>
      <c r="JC572" s="12"/>
      <c r="JD572" s="12"/>
      <c r="JE572" s="12"/>
      <c r="JF572" s="12"/>
      <c r="JG572" s="12"/>
      <c r="JH572" s="12"/>
      <c r="JI572" s="12"/>
      <c r="JJ572" s="12"/>
      <c r="JK572" s="12"/>
      <c r="JL572" s="12"/>
      <c r="JM572" s="12"/>
      <c r="JN572" s="12"/>
      <c r="JO572" s="12"/>
      <c r="JP572" s="12"/>
      <c r="JQ572" s="12"/>
      <c r="JR572" s="12"/>
      <c r="JS572" s="12"/>
      <c r="JT572" s="12"/>
      <c r="JU572" s="12"/>
      <c r="JV572" s="12"/>
    </row>
    <row r="573" spans="12:282" x14ac:dyDescent="0.25"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  <c r="IW573" s="12"/>
      <c r="IX573" s="12"/>
      <c r="IY573" s="12"/>
      <c r="IZ573" s="12"/>
      <c r="JA573" s="12"/>
      <c r="JB573" s="12"/>
      <c r="JC573" s="12"/>
      <c r="JD573" s="12"/>
      <c r="JE573" s="12"/>
      <c r="JF573" s="12"/>
      <c r="JG573" s="12"/>
      <c r="JH573" s="12"/>
      <c r="JI573" s="12"/>
      <c r="JJ573" s="12"/>
      <c r="JK573" s="12"/>
      <c r="JL573" s="12"/>
      <c r="JM573" s="12"/>
      <c r="JN573" s="12"/>
      <c r="JO573" s="12"/>
      <c r="JP573" s="12"/>
      <c r="JQ573" s="12"/>
      <c r="JR573" s="12"/>
      <c r="JS573" s="12"/>
      <c r="JT573" s="12"/>
      <c r="JU573" s="12"/>
      <c r="JV573" s="12"/>
    </row>
    <row r="574" spans="12:282" x14ac:dyDescent="0.25"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  <c r="IW574" s="12"/>
      <c r="IX574" s="12"/>
      <c r="IY574" s="12"/>
      <c r="IZ574" s="12"/>
      <c r="JA574" s="12"/>
      <c r="JB574" s="12"/>
      <c r="JC574" s="12"/>
      <c r="JD574" s="12"/>
      <c r="JE574" s="12"/>
      <c r="JF574" s="12"/>
      <c r="JG574" s="12"/>
      <c r="JH574" s="12"/>
      <c r="JI574" s="12"/>
      <c r="JJ574" s="12"/>
      <c r="JK574" s="12"/>
      <c r="JL574" s="12"/>
      <c r="JM574" s="12"/>
      <c r="JN574" s="12"/>
      <c r="JO574" s="12"/>
      <c r="JP574" s="12"/>
      <c r="JQ574" s="12"/>
      <c r="JR574" s="12"/>
      <c r="JS574" s="12"/>
      <c r="JT574" s="12"/>
      <c r="JU574" s="12"/>
      <c r="JV574" s="12"/>
    </row>
    <row r="575" spans="12:282" x14ac:dyDescent="0.25"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  <c r="IW575" s="12"/>
      <c r="IX575" s="12"/>
      <c r="IY575" s="12"/>
      <c r="IZ575" s="12"/>
      <c r="JA575" s="12"/>
      <c r="JB575" s="12"/>
      <c r="JC575" s="12"/>
      <c r="JD575" s="12"/>
      <c r="JE575" s="12"/>
      <c r="JF575" s="12"/>
      <c r="JG575" s="12"/>
      <c r="JH575" s="12"/>
      <c r="JI575" s="12"/>
      <c r="JJ575" s="12"/>
      <c r="JK575" s="12"/>
      <c r="JL575" s="12"/>
      <c r="JM575" s="12"/>
      <c r="JN575" s="12"/>
      <c r="JO575" s="12"/>
      <c r="JP575" s="12"/>
      <c r="JQ575" s="12"/>
      <c r="JR575" s="12"/>
      <c r="JS575" s="12"/>
      <c r="JT575" s="12"/>
      <c r="JU575" s="12"/>
      <c r="JV575" s="12"/>
    </row>
    <row r="576" spans="12:282" x14ac:dyDescent="0.25"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  <c r="IW576" s="12"/>
      <c r="IX576" s="12"/>
      <c r="IY576" s="12"/>
      <c r="IZ576" s="12"/>
      <c r="JA576" s="12"/>
      <c r="JB576" s="12"/>
      <c r="JC576" s="12"/>
      <c r="JD576" s="12"/>
      <c r="JE576" s="12"/>
      <c r="JF576" s="12"/>
      <c r="JG576" s="12"/>
      <c r="JH576" s="12"/>
      <c r="JI576" s="12"/>
      <c r="JJ576" s="12"/>
      <c r="JK576" s="12"/>
      <c r="JL576" s="12"/>
      <c r="JM576" s="12"/>
      <c r="JN576" s="12"/>
      <c r="JO576" s="12"/>
      <c r="JP576" s="12"/>
      <c r="JQ576" s="12"/>
      <c r="JR576" s="12"/>
      <c r="JS576" s="12"/>
      <c r="JT576" s="12"/>
      <c r="JU576" s="12"/>
      <c r="JV576" s="12"/>
    </row>
    <row r="577" spans="12:282" x14ac:dyDescent="0.25"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  <c r="IW577" s="12"/>
      <c r="IX577" s="12"/>
      <c r="IY577" s="12"/>
      <c r="IZ577" s="12"/>
      <c r="JA577" s="12"/>
      <c r="JB577" s="12"/>
      <c r="JC577" s="12"/>
      <c r="JD577" s="12"/>
      <c r="JE577" s="12"/>
      <c r="JF577" s="12"/>
      <c r="JG577" s="12"/>
      <c r="JH577" s="12"/>
      <c r="JI577" s="12"/>
      <c r="JJ577" s="12"/>
      <c r="JK577" s="12"/>
      <c r="JL577" s="12"/>
      <c r="JM577" s="12"/>
      <c r="JN577" s="12"/>
      <c r="JO577" s="12"/>
      <c r="JP577" s="12"/>
      <c r="JQ577" s="12"/>
      <c r="JR577" s="12"/>
      <c r="JS577" s="12"/>
      <c r="JT577" s="12"/>
      <c r="JU577" s="12"/>
      <c r="JV577" s="12"/>
    </row>
    <row r="578" spans="12:282" x14ac:dyDescent="0.25"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  <c r="IW578" s="12"/>
      <c r="IX578" s="12"/>
      <c r="IY578" s="12"/>
      <c r="IZ578" s="12"/>
      <c r="JA578" s="12"/>
      <c r="JB578" s="12"/>
      <c r="JC578" s="12"/>
      <c r="JD578" s="12"/>
      <c r="JE578" s="12"/>
      <c r="JF578" s="12"/>
      <c r="JG578" s="12"/>
      <c r="JH578" s="12"/>
      <c r="JI578" s="12"/>
      <c r="JJ578" s="12"/>
      <c r="JK578" s="12"/>
      <c r="JL578" s="12"/>
      <c r="JM578" s="12"/>
      <c r="JN578" s="12"/>
      <c r="JO578" s="12"/>
      <c r="JP578" s="12"/>
      <c r="JQ578" s="12"/>
      <c r="JR578" s="12"/>
      <c r="JS578" s="12"/>
      <c r="JT578" s="12"/>
      <c r="JU578" s="12"/>
      <c r="JV578" s="12"/>
    </row>
    <row r="579" spans="12:282" x14ac:dyDescent="0.25"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  <c r="IW579" s="12"/>
      <c r="IX579" s="12"/>
      <c r="IY579" s="12"/>
      <c r="IZ579" s="12"/>
      <c r="JA579" s="12"/>
      <c r="JB579" s="12"/>
      <c r="JC579" s="12"/>
      <c r="JD579" s="12"/>
      <c r="JE579" s="12"/>
      <c r="JF579" s="12"/>
      <c r="JG579" s="12"/>
      <c r="JH579" s="12"/>
      <c r="JI579" s="12"/>
      <c r="JJ579" s="12"/>
      <c r="JK579" s="12"/>
      <c r="JL579" s="12"/>
      <c r="JM579" s="12"/>
      <c r="JN579" s="12"/>
      <c r="JO579" s="12"/>
      <c r="JP579" s="12"/>
      <c r="JQ579" s="12"/>
      <c r="JR579" s="12"/>
      <c r="JS579" s="12"/>
      <c r="JT579" s="12"/>
      <c r="JU579" s="12"/>
      <c r="JV579" s="12"/>
    </row>
    <row r="580" spans="12:282" x14ac:dyDescent="0.25"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  <c r="IW580" s="12"/>
      <c r="IX580" s="12"/>
      <c r="IY580" s="12"/>
      <c r="IZ580" s="12"/>
      <c r="JA580" s="12"/>
      <c r="JB580" s="12"/>
      <c r="JC580" s="12"/>
      <c r="JD580" s="12"/>
      <c r="JE580" s="12"/>
      <c r="JF580" s="12"/>
      <c r="JG580" s="12"/>
      <c r="JH580" s="12"/>
      <c r="JI580" s="12"/>
      <c r="JJ580" s="12"/>
      <c r="JK580" s="12"/>
      <c r="JL580" s="12"/>
      <c r="JM580" s="12"/>
      <c r="JN580" s="12"/>
      <c r="JO580" s="12"/>
      <c r="JP580" s="12"/>
      <c r="JQ580" s="12"/>
      <c r="JR580" s="12"/>
      <c r="JS580" s="12"/>
      <c r="JT580" s="12"/>
      <c r="JU580" s="12"/>
      <c r="JV580" s="12"/>
    </row>
    <row r="581" spans="12:282" x14ac:dyDescent="0.25"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  <c r="IW581" s="12"/>
      <c r="IX581" s="12"/>
      <c r="IY581" s="12"/>
      <c r="IZ581" s="12"/>
      <c r="JA581" s="12"/>
      <c r="JB581" s="12"/>
      <c r="JC581" s="12"/>
      <c r="JD581" s="12"/>
      <c r="JE581" s="12"/>
      <c r="JF581" s="12"/>
      <c r="JG581" s="12"/>
      <c r="JH581" s="12"/>
      <c r="JI581" s="12"/>
      <c r="JJ581" s="12"/>
      <c r="JK581" s="12"/>
      <c r="JL581" s="12"/>
      <c r="JM581" s="12"/>
      <c r="JN581" s="12"/>
      <c r="JO581" s="12"/>
      <c r="JP581" s="12"/>
      <c r="JQ581" s="12"/>
      <c r="JR581" s="12"/>
      <c r="JS581" s="12"/>
      <c r="JT581" s="12"/>
      <c r="JU581" s="12"/>
      <c r="JV581" s="12"/>
    </row>
    <row r="582" spans="12:282" x14ac:dyDescent="0.25"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  <c r="IW582" s="12"/>
      <c r="IX582" s="12"/>
      <c r="IY582" s="12"/>
      <c r="IZ582" s="12"/>
      <c r="JA582" s="12"/>
      <c r="JB582" s="12"/>
      <c r="JC582" s="12"/>
      <c r="JD582" s="12"/>
      <c r="JE582" s="12"/>
      <c r="JF582" s="12"/>
      <c r="JG582" s="12"/>
      <c r="JH582" s="12"/>
      <c r="JI582" s="12"/>
      <c r="JJ582" s="12"/>
      <c r="JK582" s="12"/>
      <c r="JL582" s="12"/>
      <c r="JM582" s="12"/>
      <c r="JN582" s="12"/>
      <c r="JO582" s="12"/>
      <c r="JP582" s="12"/>
      <c r="JQ582" s="12"/>
      <c r="JR582" s="12"/>
      <c r="JS582" s="12"/>
      <c r="JT582" s="12"/>
      <c r="JU582" s="12"/>
      <c r="JV582" s="12"/>
    </row>
    <row r="583" spans="12:282" x14ac:dyDescent="0.25"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  <c r="IW583" s="12"/>
      <c r="IX583" s="12"/>
      <c r="IY583" s="12"/>
      <c r="IZ583" s="12"/>
      <c r="JA583" s="12"/>
      <c r="JB583" s="12"/>
      <c r="JC583" s="12"/>
      <c r="JD583" s="12"/>
      <c r="JE583" s="12"/>
      <c r="JF583" s="12"/>
      <c r="JG583" s="12"/>
      <c r="JH583" s="12"/>
      <c r="JI583" s="12"/>
      <c r="JJ583" s="12"/>
      <c r="JK583" s="12"/>
      <c r="JL583" s="12"/>
      <c r="JM583" s="12"/>
      <c r="JN583" s="12"/>
      <c r="JO583" s="12"/>
      <c r="JP583" s="12"/>
      <c r="JQ583" s="12"/>
      <c r="JR583" s="12"/>
      <c r="JS583" s="12"/>
      <c r="JT583" s="12"/>
      <c r="JU583" s="12"/>
      <c r="JV583" s="12"/>
    </row>
    <row r="584" spans="12:282" x14ac:dyDescent="0.25"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  <c r="IW584" s="12"/>
      <c r="IX584" s="12"/>
      <c r="IY584" s="12"/>
      <c r="IZ584" s="12"/>
      <c r="JA584" s="12"/>
      <c r="JB584" s="12"/>
      <c r="JC584" s="12"/>
      <c r="JD584" s="12"/>
      <c r="JE584" s="12"/>
      <c r="JF584" s="12"/>
      <c r="JG584" s="12"/>
      <c r="JH584" s="12"/>
      <c r="JI584" s="12"/>
      <c r="JJ584" s="12"/>
      <c r="JK584" s="12"/>
      <c r="JL584" s="12"/>
      <c r="JM584" s="12"/>
      <c r="JN584" s="12"/>
      <c r="JO584" s="12"/>
      <c r="JP584" s="12"/>
      <c r="JQ584" s="12"/>
      <c r="JR584" s="12"/>
      <c r="JS584" s="12"/>
      <c r="JT584" s="12"/>
      <c r="JU584" s="12"/>
      <c r="JV584" s="12"/>
    </row>
    <row r="585" spans="12:282" x14ac:dyDescent="0.25"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  <c r="IW585" s="12"/>
      <c r="IX585" s="12"/>
      <c r="IY585" s="12"/>
      <c r="IZ585" s="12"/>
      <c r="JA585" s="12"/>
      <c r="JB585" s="12"/>
      <c r="JC585" s="12"/>
      <c r="JD585" s="12"/>
      <c r="JE585" s="12"/>
      <c r="JF585" s="12"/>
      <c r="JG585" s="12"/>
      <c r="JH585" s="12"/>
      <c r="JI585" s="12"/>
      <c r="JJ585" s="12"/>
      <c r="JK585" s="12"/>
      <c r="JL585" s="12"/>
      <c r="JM585" s="12"/>
      <c r="JN585" s="12"/>
      <c r="JO585" s="12"/>
      <c r="JP585" s="12"/>
      <c r="JQ585" s="12"/>
      <c r="JR585" s="12"/>
      <c r="JS585" s="12"/>
      <c r="JT585" s="12"/>
      <c r="JU585" s="12"/>
      <c r="JV585" s="12"/>
    </row>
    <row r="586" spans="12:282" x14ac:dyDescent="0.25"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  <c r="IW586" s="12"/>
      <c r="IX586" s="12"/>
      <c r="IY586" s="12"/>
      <c r="IZ586" s="12"/>
      <c r="JA586" s="12"/>
      <c r="JB586" s="12"/>
      <c r="JC586" s="12"/>
      <c r="JD586" s="12"/>
      <c r="JE586" s="12"/>
      <c r="JF586" s="12"/>
      <c r="JG586" s="12"/>
      <c r="JH586" s="12"/>
      <c r="JI586" s="12"/>
      <c r="JJ586" s="12"/>
      <c r="JK586" s="12"/>
      <c r="JL586" s="12"/>
      <c r="JM586" s="12"/>
      <c r="JN586" s="12"/>
      <c r="JO586" s="12"/>
      <c r="JP586" s="12"/>
      <c r="JQ586" s="12"/>
      <c r="JR586" s="12"/>
      <c r="JS586" s="12"/>
      <c r="JT586" s="12"/>
      <c r="JU586" s="12"/>
      <c r="JV586" s="12"/>
    </row>
    <row r="587" spans="12:282" x14ac:dyDescent="0.25"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  <c r="IW587" s="12"/>
      <c r="IX587" s="12"/>
      <c r="IY587" s="12"/>
      <c r="IZ587" s="12"/>
      <c r="JA587" s="12"/>
      <c r="JB587" s="12"/>
      <c r="JC587" s="12"/>
      <c r="JD587" s="12"/>
      <c r="JE587" s="12"/>
      <c r="JF587" s="12"/>
      <c r="JG587" s="12"/>
      <c r="JH587" s="12"/>
      <c r="JI587" s="12"/>
      <c r="JJ587" s="12"/>
      <c r="JK587" s="12"/>
      <c r="JL587" s="12"/>
      <c r="JM587" s="12"/>
      <c r="JN587" s="12"/>
      <c r="JO587" s="12"/>
      <c r="JP587" s="12"/>
      <c r="JQ587" s="12"/>
      <c r="JR587" s="12"/>
      <c r="JS587" s="12"/>
      <c r="JT587" s="12"/>
      <c r="JU587" s="12"/>
      <c r="JV587" s="12"/>
    </row>
    <row r="588" spans="12:282" x14ac:dyDescent="0.25"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  <c r="IW588" s="12"/>
      <c r="IX588" s="12"/>
      <c r="IY588" s="12"/>
      <c r="IZ588" s="12"/>
      <c r="JA588" s="12"/>
      <c r="JB588" s="12"/>
      <c r="JC588" s="12"/>
      <c r="JD588" s="12"/>
      <c r="JE588" s="12"/>
      <c r="JF588" s="12"/>
      <c r="JG588" s="12"/>
      <c r="JH588" s="12"/>
      <c r="JI588" s="12"/>
      <c r="JJ588" s="12"/>
      <c r="JK588" s="12"/>
      <c r="JL588" s="12"/>
      <c r="JM588" s="12"/>
      <c r="JN588" s="12"/>
      <c r="JO588" s="12"/>
      <c r="JP588" s="12"/>
      <c r="JQ588" s="12"/>
      <c r="JR588" s="12"/>
      <c r="JS588" s="12"/>
      <c r="JT588" s="12"/>
      <c r="JU588" s="12"/>
      <c r="JV588" s="12"/>
    </row>
    <row r="589" spans="12:282" x14ac:dyDescent="0.25"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  <c r="IW589" s="12"/>
      <c r="IX589" s="12"/>
      <c r="IY589" s="12"/>
      <c r="IZ589" s="12"/>
      <c r="JA589" s="12"/>
      <c r="JB589" s="12"/>
      <c r="JC589" s="12"/>
      <c r="JD589" s="12"/>
      <c r="JE589" s="12"/>
      <c r="JF589" s="12"/>
      <c r="JG589" s="12"/>
      <c r="JH589" s="12"/>
      <c r="JI589" s="12"/>
      <c r="JJ589" s="12"/>
      <c r="JK589" s="12"/>
      <c r="JL589" s="12"/>
      <c r="JM589" s="12"/>
      <c r="JN589" s="12"/>
      <c r="JO589" s="12"/>
      <c r="JP589" s="12"/>
      <c r="JQ589" s="12"/>
      <c r="JR589" s="12"/>
      <c r="JS589" s="12"/>
      <c r="JT589" s="12"/>
      <c r="JU589" s="12"/>
      <c r="JV589" s="12"/>
    </row>
    <row r="590" spans="12:282" x14ac:dyDescent="0.25"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  <c r="IW590" s="12"/>
      <c r="IX590" s="12"/>
      <c r="IY590" s="12"/>
      <c r="IZ590" s="12"/>
      <c r="JA590" s="12"/>
      <c r="JB590" s="12"/>
      <c r="JC590" s="12"/>
      <c r="JD590" s="12"/>
      <c r="JE590" s="12"/>
      <c r="JF590" s="12"/>
      <c r="JG590" s="12"/>
      <c r="JH590" s="12"/>
      <c r="JI590" s="12"/>
      <c r="JJ590" s="12"/>
      <c r="JK590" s="12"/>
      <c r="JL590" s="12"/>
      <c r="JM590" s="12"/>
      <c r="JN590" s="12"/>
      <c r="JO590" s="12"/>
      <c r="JP590" s="12"/>
      <c r="JQ590" s="12"/>
      <c r="JR590" s="12"/>
      <c r="JS590" s="12"/>
      <c r="JT590" s="12"/>
      <c r="JU590" s="12"/>
      <c r="JV590" s="12"/>
    </row>
    <row r="591" spans="12:282" x14ac:dyDescent="0.25"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  <c r="IW591" s="12"/>
      <c r="IX591" s="12"/>
      <c r="IY591" s="12"/>
      <c r="IZ591" s="12"/>
      <c r="JA591" s="12"/>
      <c r="JB591" s="12"/>
      <c r="JC591" s="12"/>
      <c r="JD591" s="12"/>
      <c r="JE591" s="12"/>
      <c r="JF591" s="12"/>
      <c r="JG591" s="12"/>
      <c r="JH591" s="12"/>
      <c r="JI591" s="12"/>
      <c r="JJ591" s="12"/>
      <c r="JK591" s="12"/>
      <c r="JL591" s="12"/>
      <c r="JM591" s="12"/>
      <c r="JN591" s="12"/>
      <c r="JO591" s="12"/>
      <c r="JP591" s="12"/>
      <c r="JQ591" s="12"/>
      <c r="JR591" s="12"/>
      <c r="JS591" s="12"/>
      <c r="JT591" s="12"/>
      <c r="JU591" s="12"/>
      <c r="JV591" s="12"/>
    </row>
    <row r="592" spans="12:282" x14ac:dyDescent="0.25"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  <c r="IW592" s="12"/>
      <c r="IX592" s="12"/>
      <c r="IY592" s="12"/>
      <c r="IZ592" s="12"/>
      <c r="JA592" s="12"/>
      <c r="JB592" s="12"/>
      <c r="JC592" s="12"/>
      <c r="JD592" s="12"/>
      <c r="JE592" s="12"/>
      <c r="JF592" s="12"/>
      <c r="JG592" s="12"/>
      <c r="JH592" s="12"/>
      <c r="JI592" s="12"/>
      <c r="JJ592" s="12"/>
      <c r="JK592" s="12"/>
      <c r="JL592" s="12"/>
      <c r="JM592" s="12"/>
      <c r="JN592" s="12"/>
      <c r="JO592" s="12"/>
      <c r="JP592" s="12"/>
      <c r="JQ592" s="12"/>
      <c r="JR592" s="12"/>
      <c r="JS592" s="12"/>
      <c r="JT592" s="12"/>
      <c r="JU592" s="12"/>
      <c r="JV592" s="12"/>
    </row>
    <row r="593" spans="12:282" x14ac:dyDescent="0.25"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  <c r="IW593" s="12"/>
      <c r="IX593" s="12"/>
      <c r="IY593" s="12"/>
      <c r="IZ593" s="12"/>
      <c r="JA593" s="12"/>
      <c r="JB593" s="12"/>
      <c r="JC593" s="12"/>
      <c r="JD593" s="12"/>
      <c r="JE593" s="12"/>
      <c r="JF593" s="12"/>
      <c r="JG593" s="12"/>
      <c r="JH593" s="12"/>
      <c r="JI593" s="12"/>
      <c r="JJ593" s="12"/>
      <c r="JK593" s="12"/>
      <c r="JL593" s="12"/>
      <c r="JM593" s="12"/>
      <c r="JN593" s="12"/>
      <c r="JO593" s="12"/>
      <c r="JP593" s="12"/>
      <c r="JQ593" s="12"/>
      <c r="JR593" s="12"/>
      <c r="JS593" s="12"/>
      <c r="JT593" s="12"/>
      <c r="JU593" s="12"/>
      <c r="JV593" s="12"/>
    </row>
    <row r="594" spans="12:282" x14ac:dyDescent="0.25"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  <c r="IW594" s="12"/>
      <c r="IX594" s="12"/>
      <c r="IY594" s="12"/>
      <c r="IZ594" s="12"/>
      <c r="JA594" s="12"/>
      <c r="JB594" s="12"/>
      <c r="JC594" s="12"/>
      <c r="JD594" s="12"/>
      <c r="JE594" s="12"/>
      <c r="JF594" s="12"/>
      <c r="JG594" s="12"/>
      <c r="JH594" s="12"/>
      <c r="JI594" s="12"/>
      <c r="JJ594" s="12"/>
      <c r="JK594" s="12"/>
      <c r="JL594" s="12"/>
      <c r="JM594" s="12"/>
      <c r="JN594" s="12"/>
      <c r="JO594" s="12"/>
      <c r="JP594" s="12"/>
      <c r="JQ594" s="12"/>
      <c r="JR594" s="12"/>
      <c r="JS594" s="12"/>
      <c r="JT594" s="12"/>
      <c r="JU594" s="12"/>
      <c r="JV594" s="12"/>
    </row>
    <row r="595" spans="12:282" x14ac:dyDescent="0.25"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  <c r="IW595" s="12"/>
      <c r="IX595" s="12"/>
      <c r="IY595" s="12"/>
      <c r="IZ595" s="12"/>
      <c r="JA595" s="12"/>
      <c r="JB595" s="12"/>
      <c r="JC595" s="12"/>
      <c r="JD595" s="12"/>
      <c r="JE595" s="12"/>
      <c r="JF595" s="12"/>
      <c r="JG595" s="12"/>
      <c r="JH595" s="12"/>
      <c r="JI595" s="12"/>
      <c r="JJ595" s="12"/>
      <c r="JK595" s="12"/>
      <c r="JL595" s="12"/>
      <c r="JM595" s="12"/>
      <c r="JN595" s="12"/>
      <c r="JO595" s="12"/>
      <c r="JP595" s="12"/>
      <c r="JQ595" s="12"/>
      <c r="JR595" s="12"/>
      <c r="JS595" s="12"/>
      <c r="JT595" s="12"/>
      <c r="JU595" s="12"/>
      <c r="JV595" s="12"/>
    </row>
    <row r="596" spans="12:282" x14ac:dyDescent="0.25"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  <c r="IW596" s="12"/>
      <c r="IX596" s="12"/>
      <c r="IY596" s="12"/>
      <c r="IZ596" s="12"/>
      <c r="JA596" s="12"/>
      <c r="JB596" s="12"/>
      <c r="JC596" s="12"/>
      <c r="JD596" s="12"/>
      <c r="JE596" s="12"/>
      <c r="JF596" s="12"/>
      <c r="JG596" s="12"/>
      <c r="JH596" s="12"/>
      <c r="JI596" s="12"/>
      <c r="JJ596" s="12"/>
      <c r="JK596" s="12"/>
      <c r="JL596" s="12"/>
      <c r="JM596" s="12"/>
      <c r="JN596" s="12"/>
      <c r="JO596" s="12"/>
      <c r="JP596" s="12"/>
      <c r="JQ596" s="12"/>
      <c r="JR596" s="12"/>
      <c r="JS596" s="12"/>
      <c r="JT596" s="12"/>
      <c r="JU596" s="12"/>
      <c r="JV596" s="12"/>
    </row>
    <row r="597" spans="12:282" x14ac:dyDescent="0.25"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  <c r="IW597" s="12"/>
      <c r="IX597" s="12"/>
      <c r="IY597" s="12"/>
      <c r="IZ597" s="12"/>
      <c r="JA597" s="12"/>
      <c r="JB597" s="12"/>
      <c r="JC597" s="12"/>
      <c r="JD597" s="12"/>
      <c r="JE597" s="12"/>
      <c r="JF597" s="12"/>
      <c r="JG597" s="12"/>
      <c r="JH597" s="12"/>
      <c r="JI597" s="12"/>
      <c r="JJ597" s="12"/>
      <c r="JK597" s="12"/>
      <c r="JL597" s="12"/>
      <c r="JM597" s="12"/>
      <c r="JN597" s="12"/>
      <c r="JO597" s="12"/>
      <c r="JP597" s="12"/>
      <c r="JQ597" s="12"/>
      <c r="JR597" s="12"/>
      <c r="JS597" s="12"/>
      <c r="JT597" s="12"/>
      <c r="JU597" s="12"/>
      <c r="JV597" s="12"/>
    </row>
    <row r="598" spans="12:282" x14ac:dyDescent="0.25"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  <c r="IW598" s="12"/>
      <c r="IX598" s="12"/>
      <c r="IY598" s="12"/>
      <c r="IZ598" s="12"/>
      <c r="JA598" s="12"/>
      <c r="JB598" s="12"/>
      <c r="JC598" s="12"/>
      <c r="JD598" s="12"/>
      <c r="JE598" s="12"/>
      <c r="JF598" s="12"/>
      <c r="JG598" s="12"/>
      <c r="JH598" s="12"/>
      <c r="JI598" s="12"/>
      <c r="JJ598" s="12"/>
      <c r="JK598" s="12"/>
      <c r="JL598" s="12"/>
      <c r="JM598" s="12"/>
      <c r="JN598" s="12"/>
      <c r="JO598" s="12"/>
      <c r="JP598" s="12"/>
      <c r="JQ598" s="12"/>
      <c r="JR598" s="12"/>
      <c r="JS598" s="12"/>
      <c r="JT598" s="12"/>
      <c r="JU598" s="12"/>
      <c r="JV598" s="12"/>
    </row>
    <row r="599" spans="12:282" x14ac:dyDescent="0.25"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  <c r="IW599" s="12"/>
      <c r="IX599" s="12"/>
      <c r="IY599" s="12"/>
      <c r="IZ599" s="12"/>
      <c r="JA599" s="12"/>
      <c r="JB599" s="12"/>
      <c r="JC599" s="12"/>
      <c r="JD599" s="12"/>
      <c r="JE599" s="12"/>
      <c r="JF599" s="12"/>
      <c r="JG599" s="12"/>
      <c r="JH599" s="12"/>
      <c r="JI599" s="12"/>
      <c r="JJ599" s="12"/>
      <c r="JK599" s="12"/>
      <c r="JL599" s="12"/>
      <c r="JM599" s="12"/>
      <c r="JN599" s="12"/>
      <c r="JO599" s="12"/>
      <c r="JP599" s="12"/>
      <c r="JQ599" s="12"/>
      <c r="JR599" s="12"/>
      <c r="JS599" s="12"/>
      <c r="JT599" s="12"/>
      <c r="JU599" s="12"/>
      <c r="JV599" s="12"/>
    </row>
    <row r="600" spans="12:282" x14ac:dyDescent="0.25"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12"/>
      <c r="IV600" s="12"/>
      <c r="IW600" s="12"/>
      <c r="IX600" s="12"/>
      <c r="IY600" s="12"/>
      <c r="IZ600" s="12"/>
      <c r="JA600" s="12"/>
      <c r="JB600" s="12"/>
      <c r="JC600" s="12"/>
      <c r="JD600" s="12"/>
      <c r="JE600" s="12"/>
      <c r="JF600" s="12"/>
      <c r="JG600" s="12"/>
      <c r="JH600" s="12"/>
      <c r="JI600" s="12"/>
      <c r="JJ600" s="12"/>
      <c r="JK600" s="12"/>
      <c r="JL600" s="12"/>
      <c r="JM600" s="12"/>
      <c r="JN600" s="12"/>
      <c r="JO600" s="12"/>
      <c r="JP600" s="12"/>
      <c r="JQ600" s="12"/>
      <c r="JR600" s="12"/>
      <c r="JS600" s="12"/>
      <c r="JT600" s="12"/>
      <c r="JU600" s="12"/>
      <c r="JV600" s="12"/>
    </row>
  </sheetData>
  <mergeCells count="44"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458:K458"/>
    <mergeCell ref="A110:K110"/>
    <mergeCell ref="A126:K126"/>
    <mergeCell ref="A132:K132"/>
    <mergeCell ref="A172:K172"/>
    <mergeCell ref="A224:K224"/>
    <mergeCell ref="A231:K231"/>
    <mergeCell ref="A278:K278"/>
    <mergeCell ref="A282:K282"/>
    <mergeCell ref="A116:K116"/>
    <mergeCell ref="A180:K180"/>
    <mergeCell ref="A201:K201"/>
    <mergeCell ref="A205:K205"/>
    <mergeCell ref="A209:K209"/>
    <mergeCell ref="A219:K219"/>
    <mergeCell ref="A104:K104"/>
    <mergeCell ref="A194:K194"/>
    <mergeCell ref="A9:K9"/>
    <mergeCell ref="A51:K51"/>
    <mergeCell ref="A32:K32"/>
    <mergeCell ref="A37:K37"/>
    <mergeCell ref="A100:K100"/>
    <mergeCell ref="A27:K27"/>
    <mergeCell ref="A46:K46"/>
    <mergeCell ref="A83:K83"/>
    <mergeCell ref="A88:K88"/>
    <mergeCell ref="A93:K93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3" manualBreakCount="3">
    <brk id="69" max="9" man="1"/>
    <brk id="26" max="9" man="1"/>
    <brk id="539" max="9" man="1"/>
  </rowBreaks>
  <colBreaks count="1" manualBreakCount="1">
    <brk id="11" max="1048575" man="1"/>
  </colBreaks>
  <ignoredErrors>
    <ignoredError sqref="F456 G49 F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2022-12-02T18:46:55Z</cp:lastPrinted>
  <dcterms:created xsi:type="dcterms:W3CDTF">2017-02-23T14:23:40Z</dcterms:created>
  <dcterms:modified xsi:type="dcterms:W3CDTF">2023-03-28T15:18:49Z</dcterms:modified>
</cp:coreProperties>
</file>