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NOMINA PARA LA PAGINA\NOMINAS 2022\MES DE MAYO 2022\"/>
    </mc:Choice>
  </mc:AlternateContent>
  <bookViews>
    <workbookView xWindow="-120" yWindow="-120" windowWidth="19440" windowHeight="15000"/>
  </bookViews>
  <sheets>
    <sheet name="New Text Document" sheetId="1" r:id="rId1"/>
  </sheets>
  <definedNames>
    <definedName name="_xlnm.Print_Area" localSheetId="0">'New Text Document'!$A$1:$K$514</definedName>
    <definedName name="_xlnm.Print_Titles" localSheetId="0">'New Text Document'!$1:$8</definedName>
  </definedNames>
  <calcPr calcId="152511" fullPrecision="0"/>
</workbook>
</file>

<file path=xl/calcChain.xml><?xml version="1.0" encoding="utf-8"?>
<calcChain xmlns="http://schemas.openxmlformats.org/spreadsheetml/2006/main">
  <c r="J458" i="1" l="1"/>
  <c r="J457" i="1"/>
  <c r="K451" i="1"/>
  <c r="K452" i="1"/>
  <c r="K453" i="1"/>
  <c r="K450" i="1"/>
  <c r="J451" i="1"/>
  <c r="J452" i="1"/>
  <c r="J453" i="1"/>
  <c r="J450" i="1"/>
  <c r="K383" i="1"/>
  <c r="J383" i="1"/>
  <c r="K349" i="1"/>
  <c r="K350" i="1"/>
  <c r="K351" i="1"/>
  <c r="K352" i="1"/>
  <c r="K353" i="1"/>
  <c r="K354" i="1"/>
  <c r="K355" i="1"/>
  <c r="K356" i="1"/>
  <c r="K357" i="1"/>
  <c r="K358" i="1"/>
  <c r="K348" i="1"/>
  <c r="J349" i="1"/>
  <c r="J350" i="1"/>
  <c r="J351" i="1"/>
  <c r="J352" i="1"/>
  <c r="J353" i="1"/>
  <c r="J354" i="1"/>
  <c r="J355" i="1"/>
  <c r="J356" i="1"/>
  <c r="J357" i="1"/>
  <c r="J358" i="1"/>
  <c r="J348" i="1"/>
  <c r="K321" i="1"/>
  <c r="J322" i="1"/>
  <c r="J323" i="1"/>
  <c r="J321" i="1"/>
  <c r="K312" i="1"/>
  <c r="K313" i="1"/>
  <c r="K314" i="1"/>
  <c r="K315" i="1"/>
  <c r="K316" i="1"/>
  <c r="K317" i="1"/>
  <c r="K311" i="1"/>
  <c r="J312" i="1"/>
  <c r="J313" i="1"/>
  <c r="J314" i="1"/>
  <c r="J315" i="1"/>
  <c r="J316" i="1"/>
  <c r="J317" i="1"/>
  <c r="J311" i="1"/>
  <c r="K279" i="1"/>
  <c r="K280" i="1"/>
  <c r="K278" i="1"/>
  <c r="J279" i="1"/>
  <c r="J280" i="1"/>
  <c r="J278" i="1"/>
  <c r="K248" i="1"/>
  <c r="K249" i="1"/>
  <c r="K250" i="1"/>
  <c r="K251" i="1"/>
  <c r="K247" i="1"/>
  <c r="J248" i="1"/>
  <c r="J249" i="1"/>
  <c r="J250" i="1"/>
  <c r="J251" i="1"/>
  <c r="J247" i="1"/>
  <c r="K196" i="1"/>
  <c r="K197" i="1"/>
  <c r="K198" i="1"/>
  <c r="K199" i="1"/>
  <c r="K200" i="1"/>
  <c r="K201" i="1"/>
  <c r="K195" i="1"/>
  <c r="J196" i="1"/>
  <c r="J197" i="1"/>
  <c r="J198" i="1"/>
  <c r="J199" i="1"/>
  <c r="J200" i="1"/>
  <c r="J201" i="1"/>
  <c r="J195" i="1"/>
  <c r="K180" i="1"/>
  <c r="K179" i="1"/>
  <c r="J180" i="1"/>
  <c r="J179" i="1"/>
  <c r="J155" i="1"/>
  <c r="J156" i="1"/>
  <c r="J157" i="1"/>
  <c r="J158" i="1"/>
  <c r="J159" i="1"/>
  <c r="J160" i="1"/>
  <c r="J161" i="1"/>
  <c r="J162" i="1"/>
  <c r="J163" i="1"/>
  <c r="J164" i="1"/>
  <c r="J165" i="1"/>
  <c r="J154" i="1"/>
  <c r="K145" i="1"/>
  <c r="K146" i="1"/>
  <c r="K147" i="1"/>
  <c r="K141" i="1"/>
  <c r="J142" i="1"/>
  <c r="K142" i="1" s="1"/>
  <c r="J143" i="1"/>
  <c r="K143" i="1" s="1"/>
  <c r="J144" i="1"/>
  <c r="K144" i="1" s="1"/>
  <c r="J145" i="1"/>
  <c r="J146" i="1"/>
  <c r="J147" i="1"/>
  <c r="J148" i="1"/>
  <c r="K148" i="1" s="1"/>
  <c r="J149" i="1"/>
  <c r="K149" i="1" s="1"/>
  <c r="J150" i="1"/>
  <c r="K150" i="1" s="1"/>
  <c r="J141" i="1"/>
  <c r="K115" i="1"/>
  <c r="K105" i="1"/>
  <c r="K106" i="1"/>
  <c r="K107" i="1"/>
  <c r="K104" i="1"/>
  <c r="K54" i="1"/>
  <c r="K53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11" i="1"/>
  <c r="J25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11" i="1"/>
  <c r="I112" i="1" l="1"/>
  <c r="F491" i="1" l="1"/>
  <c r="J241" i="1"/>
  <c r="K241" i="1"/>
  <c r="F244" i="1"/>
  <c r="E491" i="1"/>
  <c r="B491" i="1"/>
  <c r="H446" i="1"/>
  <c r="I446" i="1"/>
  <c r="J446" i="1"/>
  <c r="K446" i="1"/>
  <c r="G446" i="1"/>
  <c r="E446" i="1"/>
  <c r="F445" i="1"/>
  <c r="F446" i="1" s="1"/>
  <c r="H445" i="1"/>
  <c r="J308" i="1"/>
  <c r="I308" i="1"/>
  <c r="H308" i="1"/>
  <c r="G308" i="1"/>
  <c r="E308" i="1"/>
  <c r="E181" i="1"/>
  <c r="K181" i="1"/>
  <c r="J181" i="1"/>
  <c r="I181" i="1"/>
  <c r="G181" i="1"/>
  <c r="J176" i="1"/>
  <c r="I176" i="1"/>
  <c r="G176" i="1"/>
  <c r="E176" i="1"/>
  <c r="K46" i="1" l="1"/>
  <c r="J46" i="1"/>
  <c r="I46" i="1"/>
  <c r="G46" i="1"/>
  <c r="E46" i="1"/>
  <c r="K108" i="1" l="1"/>
  <c r="I40" i="1"/>
  <c r="F185" i="1" l="1"/>
  <c r="F399" i="1"/>
  <c r="F295" i="1"/>
  <c r="F64" i="1"/>
  <c r="F50" i="1"/>
  <c r="F29" i="1"/>
  <c r="G488" i="1"/>
  <c r="I488" i="1"/>
  <c r="E488" i="1"/>
  <c r="I470" i="1"/>
  <c r="G470" i="1"/>
  <c r="E470" i="1"/>
  <c r="G459" i="1"/>
  <c r="I459" i="1"/>
  <c r="J459" i="1"/>
  <c r="E459" i="1"/>
  <c r="I454" i="1"/>
  <c r="F454" i="1"/>
  <c r="E454" i="1"/>
  <c r="F384" i="1"/>
  <c r="G324" i="1"/>
  <c r="H324" i="1"/>
  <c r="I324" i="1"/>
  <c r="J324" i="1"/>
  <c r="K324" i="1"/>
  <c r="F324" i="1"/>
  <c r="E324" i="1"/>
  <c r="J281" i="1"/>
  <c r="I281" i="1"/>
  <c r="E281" i="1"/>
  <c r="I252" i="1"/>
  <c r="E252" i="1"/>
  <c r="J235" i="1"/>
  <c r="K235" i="1" s="1"/>
  <c r="J236" i="1"/>
  <c r="K236" i="1" s="1"/>
  <c r="J240" i="1"/>
  <c r="K240" i="1" s="1"/>
  <c r="J242" i="1"/>
  <c r="K242" i="1" s="1"/>
  <c r="J243" i="1"/>
  <c r="K243" i="1" s="1"/>
  <c r="I244" i="1"/>
  <c r="K155" i="1"/>
  <c r="K157" i="1"/>
  <c r="K159" i="1"/>
  <c r="K160" i="1"/>
  <c r="K161" i="1"/>
  <c r="K162" i="1"/>
  <c r="K163" i="1"/>
  <c r="K164" i="1"/>
  <c r="K165" i="1"/>
  <c r="E108" i="1" l="1"/>
  <c r="F92" i="1"/>
  <c r="E244" i="1" l="1"/>
  <c r="G244" i="1"/>
  <c r="H162" i="1"/>
  <c r="H58" i="1"/>
  <c r="K50" i="1"/>
  <c r="K38" i="1" l="1"/>
  <c r="E290" i="1" l="1"/>
  <c r="G290" i="1"/>
  <c r="I290" i="1"/>
  <c r="J290" i="1"/>
  <c r="E275" i="1"/>
  <c r="H275" i="1"/>
  <c r="I275" i="1"/>
  <c r="J275" i="1"/>
  <c r="G275" i="1"/>
  <c r="F274" i="1"/>
  <c r="J50" i="1"/>
  <c r="I50" i="1"/>
  <c r="H50" i="1"/>
  <c r="G50" i="1"/>
  <c r="E50" i="1"/>
  <c r="F468" i="1"/>
  <c r="G454" i="1"/>
  <c r="F444" i="1"/>
  <c r="H444" i="1"/>
  <c r="F443" i="1"/>
  <c r="H443" i="1"/>
  <c r="I430" i="1"/>
  <c r="G430" i="1"/>
  <c r="E430" i="1"/>
  <c r="K416" i="1"/>
  <c r="K399" i="1"/>
  <c r="J399" i="1"/>
  <c r="I399" i="1"/>
  <c r="H399" i="1"/>
  <c r="G399" i="1"/>
  <c r="E399" i="1"/>
  <c r="I374" i="1"/>
  <c r="H373" i="1"/>
  <c r="G374" i="1"/>
  <c r="E374" i="1"/>
  <c r="F336" i="1"/>
  <c r="H336" i="1"/>
  <c r="I301" i="1"/>
  <c r="G301" i="1"/>
  <c r="E301" i="1"/>
  <c r="K295" i="1"/>
  <c r="J295" i="1"/>
  <c r="I295" i="1"/>
  <c r="H295" i="1"/>
  <c r="G295" i="1"/>
  <c r="E295" i="1"/>
  <c r="G252" i="1"/>
  <c r="F239" i="1"/>
  <c r="H239" i="1"/>
  <c r="F238" i="1"/>
  <c r="H238" i="1"/>
  <c r="K185" i="1"/>
  <c r="J185" i="1"/>
  <c r="I185" i="1"/>
  <c r="H185" i="1"/>
  <c r="G185" i="1"/>
  <c r="E185" i="1"/>
  <c r="J239" i="1" l="1"/>
  <c r="K239" i="1" s="1"/>
  <c r="J238" i="1"/>
  <c r="K238" i="1" s="1"/>
  <c r="E166" i="1" l="1"/>
  <c r="I166" i="1"/>
  <c r="G166" i="1"/>
  <c r="F165" i="1"/>
  <c r="H165" i="1"/>
  <c r="F164" i="1"/>
  <c r="H164" i="1"/>
  <c r="F163" i="1"/>
  <c r="F162" i="1"/>
  <c r="F161" i="1"/>
  <c r="H161" i="1"/>
  <c r="F160" i="1"/>
  <c r="H160" i="1"/>
  <c r="I151" i="1" l="1"/>
  <c r="G151" i="1"/>
  <c r="F150" i="1"/>
  <c r="H150" i="1"/>
  <c r="F149" i="1"/>
  <c r="H149" i="1"/>
  <c r="F147" i="1"/>
  <c r="I138" i="1"/>
  <c r="E138" i="1"/>
  <c r="F130" i="1"/>
  <c r="H130" i="1"/>
  <c r="F129" i="1"/>
  <c r="H129" i="1"/>
  <c r="F128" i="1"/>
  <c r="H128" i="1"/>
  <c r="F126" i="1"/>
  <c r="G138" i="1"/>
  <c r="F137" i="1"/>
  <c r="H137" i="1"/>
  <c r="E151" i="1"/>
  <c r="G108" i="1" l="1"/>
  <c r="I108" i="1"/>
  <c r="K92" i="1" l="1"/>
  <c r="J92" i="1"/>
  <c r="I92" i="1"/>
  <c r="H92" i="1"/>
  <c r="G92" i="1"/>
  <c r="E92" i="1"/>
  <c r="I88" i="1"/>
  <c r="G88" i="1"/>
  <c r="E88" i="1"/>
  <c r="H86" i="1"/>
  <c r="H87" i="1"/>
  <c r="F85" i="1"/>
  <c r="H85" i="1"/>
  <c r="I78" i="1"/>
  <c r="K64" i="1"/>
  <c r="E64" i="1"/>
  <c r="J64" i="1"/>
  <c r="I64" i="1"/>
  <c r="H64" i="1"/>
  <c r="G64" i="1"/>
  <c r="E29" i="1"/>
  <c r="K29" i="1"/>
  <c r="J29" i="1"/>
  <c r="I29" i="1"/>
  <c r="H29" i="1"/>
  <c r="G29" i="1"/>
  <c r="I318" i="1" l="1"/>
  <c r="G318" i="1"/>
  <c r="E318" i="1"/>
  <c r="J118" i="1"/>
  <c r="I118" i="1"/>
  <c r="G118" i="1"/>
  <c r="K117" i="1"/>
  <c r="K118" i="1" s="1"/>
  <c r="E118" i="1"/>
  <c r="G367" i="1" l="1"/>
  <c r="I359" i="1"/>
  <c r="G359" i="1"/>
  <c r="E359" i="1"/>
  <c r="F358" i="1"/>
  <c r="F306" i="1"/>
  <c r="K306" i="1"/>
  <c r="K384" i="1" l="1"/>
  <c r="J384" i="1"/>
  <c r="I384" i="1"/>
  <c r="H384" i="1"/>
  <c r="G384" i="1"/>
  <c r="E384" i="1"/>
  <c r="I25" i="1"/>
  <c r="G25" i="1"/>
  <c r="E25" i="1"/>
  <c r="I436" i="1" l="1"/>
  <c r="G436" i="1"/>
  <c r="E436" i="1"/>
  <c r="J379" i="1" l="1"/>
  <c r="I379" i="1"/>
  <c r="F379" i="1"/>
  <c r="E379" i="1"/>
  <c r="H210" i="1"/>
  <c r="F231" i="1"/>
  <c r="H231" i="1"/>
  <c r="F237" i="1"/>
  <c r="H237" i="1"/>
  <c r="I207" i="1"/>
  <c r="E207" i="1"/>
  <c r="G207" i="1"/>
  <c r="J55" i="1"/>
  <c r="I55" i="1"/>
  <c r="F55" i="1"/>
  <c r="E55" i="1"/>
  <c r="J237" i="1" l="1"/>
  <c r="K237" i="1" s="1"/>
  <c r="J231" i="1"/>
  <c r="K231" i="1" s="1"/>
  <c r="F43" i="1"/>
  <c r="F46" i="1" s="1"/>
  <c r="F217" i="1" l="1"/>
  <c r="F210" i="1"/>
  <c r="J210" i="1" s="1"/>
  <c r="K210" i="1" s="1"/>
  <c r="K76" i="1"/>
  <c r="H76" i="1"/>
  <c r="F76" i="1"/>
  <c r="K55" i="1"/>
  <c r="F442" i="1" l="1"/>
  <c r="H442" i="1"/>
  <c r="G395" i="1"/>
  <c r="I202" i="1" l="1"/>
  <c r="I491" i="1" s="1"/>
  <c r="G202" i="1"/>
  <c r="E202" i="1"/>
  <c r="F201" i="1"/>
  <c r="F415" i="1" l="1"/>
  <c r="H427" i="1"/>
  <c r="F427" i="1"/>
  <c r="H429" i="1"/>
  <c r="F429" i="1"/>
  <c r="H428" i="1"/>
  <c r="F428" i="1"/>
  <c r="H423" i="1"/>
  <c r="F423" i="1"/>
  <c r="H422" i="1"/>
  <c r="F422" i="1"/>
  <c r="H425" i="1"/>
  <c r="F425" i="1"/>
  <c r="H420" i="1"/>
  <c r="F420" i="1"/>
  <c r="F419" i="1"/>
  <c r="H421" i="1"/>
  <c r="F421" i="1"/>
  <c r="H424" i="1"/>
  <c r="F424" i="1"/>
  <c r="H426" i="1"/>
  <c r="F426" i="1"/>
  <c r="H409" i="1"/>
  <c r="F409" i="1"/>
  <c r="H410" i="1"/>
  <c r="F410" i="1"/>
  <c r="H412" i="1"/>
  <c r="F412" i="1"/>
  <c r="H414" i="1"/>
  <c r="F414" i="1"/>
  <c r="F430" i="1" l="1"/>
  <c r="H430" i="1"/>
  <c r="J420" i="1"/>
  <c r="K428" i="1"/>
  <c r="K420" i="1" l="1"/>
  <c r="J430" i="1"/>
  <c r="K419" i="1"/>
  <c r="I416" i="1"/>
  <c r="G416" i="1"/>
  <c r="E416" i="1"/>
  <c r="H408" i="1"/>
  <c r="F408" i="1"/>
  <c r="F407" i="1"/>
  <c r="H411" i="1"/>
  <c r="F411" i="1"/>
  <c r="H413" i="1"/>
  <c r="F413" i="1"/>
  <c r="G404" i="1"/>
  <c r="I404" i="1"/>
  <c r="E404" i="1"/>
  <c r="I395" i="1"/>
  <c r="E395" i="1"/>
  <c r="G379" i="1"/>
  <c r="G475" i="1"/>
  <c r="I475" i="1"/>
  <c r="E475" i="1"/>
  <c r="H467" i="1"/>
  <c r="F467" i="1"/>
  <c r="F464" i="1"/>
  <c r="H465" i="1"/>
  <c r="F465" i="1"/>
  <c r="H462" i="1"/>
  <c r="F462" i="1"/>
  <c r="H463" i="1"/>
  <c r="F463" i="1"/>
  <c r="F466" i="1"/>
  <c r="H299" i="1"/>
  <c r="H301" i="1" s="1"/>
  <c r="F299" i="1"/>
  <c r="F301" i="1" s="1"/>
  <c r="G258" i="1"/>
  <c r="I258" i="1"/>
  <c r="E258" i="1"/>
  <c r="H199" i="1"/>
  <c r="F199" i="1"/>
  <c r="H115" i="1"/>
  <c r="F115" i="1"/>
  <c r="G60" i="1"/>
  <c r="I60" i="1"/>
  <c r="E60" i="1"/>
  <c r="G55" i="1"/>
  <c r="H53" i="1"/>
  <c r="H55" i="1" s="1"/>
  <c r="F20" i="1"/>
  <c r="F19" i="1"/>
  <c r="K430" i="1" l="1"/>
  <c r="H416" i="1"/>
  <c r="J463" i="1"/>
  <c r="J465" i="1"/>
  <c r="J467" i="1"/>
  <c r="K467" i="1" s="1"/>
  <c r="F416" i="1"/>
  <c r="J301" i="1"/>
  <c r="H452" i="1"/>
  <c r="K463" i="1" l="1"/>
  <c r="K299" i="1"/>
  <c r="K301" i="1" s="1"/>
  <c r="J416" i="1"/>
  <c r="H356" i="1" l="1"/>
  <c r="F356" i="1"/>
  <c r="E341" i="1"/>
  <c r="G329" i="1"/>
  <c r="I329" i="1"/>
  <c r="E329" i="1"/>
  <c r="H221" i="1"/>
  <c r="F221" i="1"/>
  <c r="H217" i="1"/>
  <c r="J217" i="1" s="1"/>
  <c r="K217" i="1" s="1"/>
  <c r="H255" i="1"/>
  <c r="F255" i="1"/>
  <c r="G281" i="1"/>
  <c r="H75" i="1"/>
  <c r="F75" i="1"/>
  <c r="H196" i="1"/>
  <c r="F196" i="1"/>
  <c r="G78" i="1"/>
  <c r="E78" i="1"/>
  <c r="J221" i="1" l="1"/>
  <c r="K221" i="1" s="1"/>
  <c r="K75" i="1"/>
  <c r="K255" i="1"/>
  <c r="F487" i="1"/>
  <c r="H487" i="1"/>
  <c r="J487" i="1" l="1"/>
  <c r="K487" i="1" s="1"/>
  <c r="F33" i="1" l="1"/>
  <c r="H33" i="1"/>
  <c r="H378" i="1"/>
  <c r="J33" i="1" l="1"/>
  <c r="K33" i="1" s="1"/>
  <c r="H366" i="1"/>
  <c r="F366" i="1"/>
  <c r="G341" i="1"/>
  <c r="J366" i="1" l="1"/>
  <c r="K366" i="1" s="1"/>
  <c r="F122" i="1" l="1"/>
  <c r="F121" i="1"/>
  <c r="F123" i="1"/>
  <c r="F124" i="1"/>
  <c r="F125" i="1"/>
  <c r="F127" i="1"/>
  <c r="H211" i="1"/>
  <c r="H212" i="1"/>
  <c r="H213" i="1"/>
  <c r="H214" i="1"/>
  <c r="H215" i="1"/>
  <c r="H216" i="1"/>
  <c r="H218" i="1"/>
  <c r="H219" i="1"/>
  <c r="H222" i="1"/>
  <c r="H223" i="1"/>
  <c r="H224" i="1"/>
  <c r="J224" i="1" s="1"/>
  <c r="K224" i="1" s="1"/>
  <c r="H225" i="1"/>
  <c r="J225" i="1" s="1"/>
  <c r="K225" i="1" s="1"/>
  <c r="H226" i="1"/>
  <c r="J226" i="1" s="1"/>
  <c r="K226" i="1" s="1"/>
  <c r="H227" i="1"/>
  <c r="H228" i="1"/>
  <c r="H229" i="1"/>
  <c r="H230" i="1"/>
  <c r="H232" i="1"/>
  <c r="H233" i="1"/>
  <c r="H234" i="1"/>
  <c r="F211" i="1"/>
  <c r="F212" i="1"/>
  <c r="F213" i="1"/>
  <c r="F214" i="1"/>
  <c r="F215" i="1"/>
  <c r="F216" i="1"/>
  <c r="F218" i="1"/>
  <c r="F219" i="1"/>
  <c r="F222" i="1"/>
  <c r="F223" i="1"/>
  <c r="F227" i="1"/>
  <c r="F228" i="1"/>
  <c r="F229" i="1"/>
  <c r="F230" i="1"/>
  <c r="F232" i="1"/>
  <c r="F233" i="1"/>
  <c r="F234" i="1"/>
  <c r="G263" i="1"/>
  <c r="I263" i="1"/>
  <c r="E263" i="1"/>
  <c r="G285" i="1"/>
  <c r="I285" i="1"/>
  <c r="E285" i="1"/>
  <c r="H111" i="1"/>
  <c r="F111" i="1"/>
  <c r="H70" i="1"/>
  <c r="H71" i="1"/>
  <c r="H72" i="1"/>
  <c r="H74" i="1"/>
  <c r="F70" i="1"/>
  <c r="F71" i="1"/>
  <c r="F72" i="1"/>
  <c r="F73" i="1"/>
  <c r="F74" i="1"/>
  <c r="F15" i="1"/>
  <c r="H59" i="1"/>
  <c r="G40" i="1"/>
  <c r="E40" i="1"/>
  <c r="J233" i="1" l="1"/>
  <c r="K233" i="1" s="1"/>
  <c r="J230" i="1"/>
  <c r="K230" i="1" s="1"/>
  <c r="J232" i="1"/>
  <c r="K232" i="1" s="1"/>
  <c r="J229" i="1"/>
  <c r="K229" i="1" s="1"/>
  <c r="J228" i="1"/>
  <c r="K228" i="1" s="1"/>
  <c r="J227" i="1"/>
  <c r="K227" i="1" s="1"/>
  <c r="J234" i="1"/>
  <c r="K234" i="1" s="1"/>
  <c r="J219" i="1"/>
  <c r="K219" i="1" s="1"/>
  <c r="J216" i="1"/>
  <c r="K216" i="1" s="1"/>
  <c r="J212" i="1"/>
  <c r="K212" i="1" s="1"/>
  <c r="J218" i="1"/>
  <c r="K218" i="1" s="1"/>
  <c r="J211" i="1"/>
  <c r="K211" i="1" s="1"/>
  <c r="J214" i="1"/>
  <c r="K214" i="1" s="1"/>
  <c r="J223" i="1"/>
  <c r="K223" i="1" s="1"/>
  <c r="J215" i="1"/>
  <c r="K215" i="1" s="1"/>
  <c r="J222" i="1"/>
  <c r="K222" i="1" s="1"/>
  <c r="J213" i="1"/>
  <c r="K213" i="1" s="1"/>
  <c r="F433" i="1"/>
  <c r="I367" i="1"/>
  <c r="E367" i="1"/>
  <c r="H332" i="1"/>
  <c r="H333" i="1"/>
  <c r="H334" i="1"/>
  <c r="H335" i="1"/>
  <c r="H337" i="1"/>
  <c r="H338" i="1"/>
  <c r="H339" i="1"/>
  <c r="H340" i="1"/>
  <c r="H179" i="1"/>
  <c r="H181" i="1" s="1"/>
  <c r="F179" i="1"/>
  <c r="F181" i="1" s="1"/>
  <c r="G192" i="1"/>
  <c r="I192" i="1"/>
  <c r="E192" i="1"/>
  <c r="G96" i="1"/>
  <c r="I96" i="1"/>
  <c r="E96" i="1"/>
  <c r="H95" i="1"/>
  <c r="F95" i="1"/>
  <c r="K96" i="1" l="1"/>
  <c r="H257" i="1" l="1"/>
  <c r="F257" i="1"/>
  <c r="F273" i="1"/>
  <c r="H379" i="1"/>
  <c r="H313" i="1"/>
  <c r="F313" i="1"/>
  <c r="H288" i="1"/>
  <c r="H290" i="1" s="1"/>
  <c r="F288" i="1"/>
  <c r="F290" i="1" s="1"/>
  <c r="F59" i="1"/>
  <c r="K59" i="1" s="1"/>
  <c r="K288" i="1" l="1"/>
  <c r="K290" i="1" s="1"/>
  <c r="K273" i="1"/>
  <c r="J257" i="1"/>
  <c r="H43" i="1"/>
  <c r="H46" i="1" s="1"/>
  <c r="H60" i="1"/>
  <c r="F58" i="1"/>
  <c r="F39" i="1"/>
  <c r="H39" i="1"/>
  <c r="H38" i="1"/>
  <c r="F38" i="1"/>
  <c r="K379" i="1" l="1"/>
  <c r="J60" i="1"/>
  <c r="F60" i="1"/>
  <c r="K257" i="1"/>
  <c r="H40" i="1"/>
  <c r="F40" i="1"/>
  <c r="H32" i="1"/>
  <c r="F32" i="1"/>
  <c r="F34" i="1"/>
  <c r="K32" i="1" l="1"/>
  <c r="K34" i="1"/>
  <c r="F329" i="1" l="1"/>
  <c r="H329" i="1"/>
  <c r="H175" i="1"/>
  <c r="H176" i="1" s="1"/>
  <c r="H11" i="1"/>
  <c r="H158" i="1"/>
  <c r="F175" i="1"/>
  <c r="F11" i="1"/>
  <c r="F158" i="1"/>
  <c r="H104" i="1"/>
  <c r="H105" i="1"/>
  <c r="H106" i="1"/>
  <c r="F104" i="1"/>
  <c r="F105" i="1"/>
  <c r="F106" i="1"/>
  <c r="H84" i="1"/>
  <c r="F84" i="1"/>
  <c r="F176" i="1" l="1"/>
  <c r="F108" i="1"/>
  <c r="H108" i="1"/>
  <c r="K84" i="1"/>
  <c r="K175" i="1"/>
  <c r="K176" i="1" s="1"/>
  <c r="F14" i="1"/>
  <c r="J108" i="1" l="1"/>
  <c r="H371" i="1"/>
  <c r="H372" i="1"/>
  <c r="H370" i="1"/>
  <c r="F371" i="1"/>
  <c r="F372" i="1"/>
  <c r="F370" i="1"/>
  <c r="H344" i="1"/>
  <c r="F344" i="1"/>
  <c r="H363" i="1"/>
  <c r="H364" i="1"/>
  <c r="H362" i="1"/>
  <c r="F363" i="1"/>
  <c r="F362" i="1"/>
  <c r="H480" i="1"/>
  <c r="H479" i="1"/>
  <c r="F480" i="1"/>
  <c r="F479" i="1"/>
  <c r="F374" i="1" l="1"/>
  <c r="J344" i="1"/>
  <c r="H374" i="1"/>
  <c r="F367" i="1"/>
  <c r="H367" i="1"/>
  <c r="H483" i="1"/>
  <c r="H484" i="1"/>
  <c r="H485" i="1"/>
  <c r="H486" i="1"/>
  <c r="H482" i="1"/>
  <c r="F483" i="1"/>
  <c r="F484" i="1"/>
  <c r="F485" i="1"/>
  <c r="F486" i="1"/>
  <c r="F482" i="1"/>
  <c r="H473" i="1"/>
  <c r="H474" i="1"/>
  <c r="F473" i="1"/>
  <c r="F474" i="1"/>
  <c r="H457" i="1"/>
  <c r="H459" i="1" s="1"/>
  <c r="H469" i="1"/>
  <c r="H470" i="1" s="1"/>
  <c r="H390" i="1"/>
  <c r="F457" i="1"/>
  <c r="F459" i="1" s="1"/>
  <c r="F469" i="1"/>
  <c r="F470" i="1" s="1"/>
  <c r="F390" i="1"/>
  <c r="H451" i="1"/>
  <c r="H454" i="1" s="1"/>
  <c r="H402" i="1"/>
  <c r="F402" i="1"/>
  <c r="H393" i="1"/>
  <c r="H394" i="1"/>
  <c r="H391" i="1"/>
  <c r="H392" i="1"/>
  <c r="F393" i="1"/>
  <c r="F394" i="1"/>
  <c r="F391" i="1"/>
  <c r="F392" i="1"/>
  <c r="H440" i="1"/>
  <c r="H441" i="1"/>
  <c r="H434" i="1"/>
  <c r="H116" i="1"/>
  <c r="H118" i="1" s="1"/>
  <c r="F440" i="1"/>
  <c r="F441" i="1"/>
  <c r="F434" i="1"/>
  <c r="F436" i="1" s="1"/>
  <c r="F116" i="1"/>
  <c r="F118" i="1" s="1"/>
  <c r="H403" i="1"/>
  <c r="H389" i="1"/>
  <c r="H433" i="1"/>
  <c r="F403" i="1"/>
  <c r="F389" i="1"/>
  <c r="H439" i="1"/>
  <c r="H256" i="1"/>
  <c r="H388" i="1"/>
  <c r="F439" i="1"/>
  <c r="F256" i="1"/>
  <c r="F388" i="1"/>
  <c r="H349" i="1"/>
  <c r="H350" i="1"/>
  <c r="H352" i="1"/>
  <c r="H353" i="1"/>
  <c r="H354" i="1"/>
  <c r="H355" i="1"/>
  <c r="H348" i="1"/>
  <c r="F349" i="1"/>
  <c r="F350" i="1"/>
  <c r="F352" i="1"/>
  <c r="F353" i="1"/>
  <c r="F354" i="1"/>
  <c r="F355" i="1"/>
  <c r="F357" i="1"/>
  <c r="F348" i="1"/>
  <c r="F332" i="1"/>
  <c r="F333" i="1"/>
  <c r="F334" i="1"/>
  <c r="F335" i="1"/>
  <c r="F337" i="1"/>
  <c r="F338" i="1"/>
  <c r="F339" i="1"/>
  <c r="F340" i="1"/>
  <c r="H156" i="1"/>
  <c r="H159" i="1"/>
  <c r="H154" i="1"/>
  <c r="F155" i="1"/>
  <c r="F156" i="1"/>
  <c r="F157" i="1"/>
  <c r="F159" i="1"/>
  <c r="F154" i="1"/>
  <c r="H141" i="1"/>
  <c r="H142" i="1"/>
  <c r="H144" i="1"/>
  <c r="H145" i="1"/>
  <c r="H146" i="1"/>
  <c r="H148" i="1"/>
  <c r="H131" i="1"/>
  <c r="H133" i="1"/>
  <c r="H136" i="1"/>
  <c r="F141" i="1"/>
  <c r="F142" i="1"/>
  <c r="F144" i="1"/>
  <c r="F145" i="1"/>
  <c r="F146" i="1"/>
  <c r="F148" i="1"/>
  <c r="F131" i="1"/>
  <c r="F133" i="1"/>
  <c r="F134" i="1"/>
  <c r="F135" i="1"/>
  <c r="F136" i="1"/>
  <c r="J123" i="1"/>
  <c r="H125" i="1"/>
  <c r="H127" i="1"/>
  <c r="H14" i="1"/>
  <c r="H16" i="1"/>
  <c r="F16" i="1"/>
  <c r="H13" i="1"/>
  <c r="F13" i="1"/>
  <c r="H82" i="1"/>
  <c r="H83" i="1"/>
  <c r="H81" i="1"/>
  <c r="F82" i="1"/>
  <c r="F83" i="1"/>
  <c r="F81" i="1"/>
  <c r="H278" i="1"/>
  <c r="H280" i="1"/>
  <c r="F278" i="1"/>
  <c r="F280" i="1"/>
  <c r="H67" i="1"/>
  <c r="H78" i="1" s="1"/>
  <c r="H311" i="1"/>
  <c r="F67" i="1"/>
  <c r="F78" i="1" s="1"/>
  <c r="F304" i="1"/>
  <c r="F308" i="1" s="1"/>
  <c r="F311" i="1"/>
  <c r="H284" i="1"/>
  <c r="F284" i="1"/>
  <c r="H315" i="1"/>
  <c r="H317" i="1"/>
  <c r="F317" i="1"/>
  <c r="H220" i="1"/>
  <c r="H244" i="1" s="1"/>
  <c r="H491" i="1" s="1"/>
  <c r="F220" i="1"/>
  <c r="H247" i="1"/>
  <c r="H248" i="1"/>
  <c r="H249" i="1"/>
  <c r="F247" i="1"/>
  <c r="F252" i="1" s="1"/>
  <c r="F261" i="1"/>
  <c r="F271" i="1"/>
  <c r="F272" i="1"/>
  <c r="F270" i="1"/>
  <c r="H262" i="1"/>
  <c r="F262" i="1"/>
  <c r="H99" i="1"/>
  <c r="H100" i="1"/>
  <c r="F99" i="1"/>
  <c r="F100" i="1"/>
  <c r="H191" i="1"/>
  <c r="H189" i="1"/>
  <c r="F191" i="1"/>
  <c r="F189" i="1"/>
  <c r="H205" i="1"/>
  <c r="H207" i="1" s="1"/>
  <c r="H197" i="1"/>
  <c r="H198" i="1"/>
  <c r="H200" i="1"/>
  <c r="H195" i="1"/>
  <c r="F197" i="1"/>
  <c r="F198" i="1"/>
  <c r="F200" i="1"/>
  <c r="F195" i="1"/>
  <c r="F205" i="1"/>
  <c r="F207" i="1" s="1"/>
  <c r="F488" i="1" l="1"/>
  <c r="H488" i="1"/>
  <c r="H359" i="1"/>
  <c r="H252" i="1"/>
  <c r="H281" i="1"/>
  <c r="J220" i="1"/>
  <c r="K154" i="1"/>
  <c r="F88" i="1"/>
  <c r="F275" i="1"/>
  <c r="F166" i="1"/>
  <c r="H166" i="1"/>
  <c r="H151" i="1"/>
  <c r="F138" i="1"/>
  <c r="H138" i="1"/>
  <c r="H88" i="1"/>
  <c r="H318" i="1"/>
  <c r="F318" i="1"/>
  <c r="F359" i="1"/>
  <c r="F25" i="1"/>
  <c r="H25" i="1"/>
  <c r="H436" i="1"/>
  <c r="F202" i="1"/>
  <c r="H202" i="1"/>
  <c r="J100" i="1"/>
  <c r="F404" i="1"/>
  <c r="H404" i="1"/>
  <c r="F395" i="1"/>
  <c r="H395" i="1"/>
  <c r="F475" i="1"/>
  <c r="H475" i="1"/>
  <c r="F258" i="1"/>
  <c r="H258" i="1"/>
  <c r="F96" i="1"/>
  <c r="H96" i="1"/>
  <c r="F281" i="1"/>
  <c r="J318" i="1"/>
  <c r="K67" i="1"/>
  <c r="F263" i="1"/>
  <c r="F285" i="1"/>
  <c r="H263" i="1"/>
  <c r="H285" i="1"/>
  <c r="H192" i="1"/>
  <c r="F192" i="1"/>
  <c r="K220" i="1" l="1"/>
  <c r="K244" i="1" s="1"/>
  <c r="J244" i="1"/>
  <c r="K305" i="1"/>
  <c r="K308" i="1" s="1"/>
  <c r="K202" i="1"/>
  <c r="J202" i="1"/>
  <c r="J78" i="1"/>
  <c r="K318" i="1" l="1"/>
  <c r="K191" i="1"/>
  <c r="K72" i="1"/>
  <c r="K392" i="1"/>
  <c r="J252" i="1" l="1"/>
  <c r="K252" i="1" l="1"/>
  <c r="J483" i="1"/>
  <c r="K483" i="1" s="1"/>
  <c r="J484" i="1"/>
  <c r="K484" i="1" s="1"/>
  <c r="J486" i="1"/>
  <c r="K486" i="1" s="1"/>
  <c r="J482" i="1"/>
  <c r="K482" i="1" s="1"/>
  <c r="J207" i="1"/>
  <c r="K272" i="1"/>
  <c r="K205" i="1" l="1"/>
  <c r="K207" i="1" s="1"/>
  <c r="J440" i="1"/>
  <c r="J136" i="1"/>
  <c r="J138" i="1" s="1"/>
  <c r="K393" i="1"/>
  <c r="J338" i="1"/>
  <c r="K136" i="1" l="1"/>
  <c r="K74" i="1"/>
  <c r="F151" i="1"/>
  <c r="K134" i="1"/>
  <c r="K480" i="1"/>
  <c r="K395" i="1"/>
  <c r="K402" i="1"/>
  <c r="J189" i="1"/>
  <c r="K189" i="1" l="1"/>
  <c r="F35" i="1"/>
  <c r="G35" i="1"/>
  <c r="H35" i="1"/>
  <c r="I35" i="1"/>
  <c r="E35" i="1"/>
  <c r="K123" i="1"/>
  <c r="F101" i="1"/>
  <c r="G101" i="1"/>
  <c r="H101" i="1"/>
  <c r="I101" i="1"/>
  <c r="E101" i="1"/>
  <c r="J439" i="1" l="1"/>
  <c r="K439" i="1" s="1"/>
  <c r="J256" i="1"/>
  <c r="J333" i="1"/>
  <c r="J339" i="1"/>
  <c r="K339" i="1" s="1"/>
  <c r="E345" i="1"/>
  <c r="F345" i="1"/>
  <c r="G345" i="1"/>
  <c r="G491" i="1" s="1"/>
  <c r="H345" i="1"/>
  <c r="I345" i="1"/>
  <c r="F341" i="1"/>
  <c r="H341" i="1"/>
  <c r="I341" i="1"/>
  <c r="G112" i="1"/>
  <c r="H112" i="1"/>
  <c r="F112" i="1"/>
  <c r="E112" i="1"/>
  <c r="K73" i="1"/>
  <c r="K71" i="1"/>
  <c r="K158" i="1"/>
  <c r="K156" i="1"/>
  <c r="J454" i="1"/>
  <c r="J479" i="1"/>
  <c r="J488" i="1" s="1"/>
  <c r="J474" i="1"/>
  <c r="K474" i="1" s="1"/>
  <c r="J469" i="1"/>
  <c r="J470" i="1" s="1"/>
  <c r="J433" i="1"/>
  <c r="J372" i="1"/>
  <c r="K372" i="1" s="1"/>
  <c r="J371" i="1"/>
  <c r="K371" i="1" s="1"/>
  <c r="J370" i="1"/>
  <c r="J362" i="1"/>
  <c r="K344" i="1"/>
  <c r="K345" i="1" s="1"/>
  <c r="K99" i="1"/>
  <c r="J262" i="1"/>
  <c r="K262" i="1" s="1"/>
  <c r="J261" i="1"/>
  <c r="J284" i="1"/>
  <c r="J96" i="1"/>
  <c r="K111" i="1"/>
  <c r="K112" i="1" s="1"/>
  <c r="J39" i="1"/>
  <c r="K39" i="1" s="1"/>
  <c r="K138" i="1"/>
  <c r="K469" i="1" l="1"/>
  <c r="K470" i="1" s="1"/>
  <c r="K370" i="1"/>
  <c r="K374" i="1" s="1"/>
  <c r="J374" i="1"/>
  <c r="J359" i="1"/>
  <c r="J151" i="1"/>
  <c r="J166" i="1"/>
  <c r="K82" i="1"/>
  <c r="K88" i="1" s="1"/>
  <c r="J88" i="1"/>
  <c r="J341" i="1"/>
  <c r="K151" i="1"/>
  <c r="K433" i="1"/>
  <c r="K436" i="1" s="1"/>
  <c r="J436" i="1"/>
  <c r="J475" i="1"/>
  <c r="J395" i="1"/>
  <c r="K404" i="1"/>
  <c r="J404" i="1"/>
  <c r="K457" i="1"/>
  <c r="K459" i="1" s="1"/>
  <c r="K454" i="1"/>
  <c r="J258" i="1"/>
  <c r="K58" i="1"/>
  <c r="K60" i="1" s="1"/>
  <c r="J329" i="1"/>
  <c r="K281" i="1"/>
  <c r="K256" i="1"/>
  <c r="J285" i="1"/>
  <c r="K261" i="1"/>
  <c r="K263" i="1" s="1"/>
  <c r="J263" i="1"/>
  <c r="K40" i="1"/>
  <c r="J40" i="1"/>
  <c r="K362" i="1"/>
  <c r="K367" i="1" s="1"/>
  <c r="J367" i="1"/>
  <c r="K333" i="1"/>
  <c r="J192" i="1"/>
  <c r="K479" i="1"/>
  <c r="K488" i="1" s="1"/>
  <c r="J35" i="1"/>
  <c r="K25" i="1"/>
  <c r="J101" i="1"/>
  <c r="K270" i="1"/>
  <c r="K275" i="1" s="1"/>
  <c r="K285" i="1"/>
  <c r="J345" i="1"/>
  <c r="J112" i="1"/>
  <c r="K77" i="1"/>
  <c r="K78" i="1" s="1"/>
  <c r="K100" i="1"/>
  <c r="J491" i="1" l="1"/>
  <c r="K166" i="1"/>
  <c r="K341" i="1"/>
  <c r="K359" i="1"/>
  <c r="K258" i="1"/>
  <c r="K475" i="1"/>
  <c r="K329" i="1"/>
  <c r="K192" i="1"/>
  <c r="K35" i="1"/>
  <c r="K101" i="1"/>
  <c r="K491" i="1" l="1"/>
</calcChain>
</file>

<file path=xl/sharedStrings.xml><?xml version="1.0" encoding="utf-8"?>
<sst xmlns="http://schemas.openxmlformats.org/spreadsheetml/2006/main" count="1307" uniqueCount="510">
  <si>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</si>
  <si>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</si>
  <si>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</si>
  <si>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</si>
  <si>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</si>
  <si>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</si>
  <si>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</si>
  <si>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</si>
  <si>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</si>
  <si>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</si>
  <si>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</si>
  <si>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</si>
  <si>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</si>
  <si>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</si>
  <si>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</si>
  <si>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</si>
  <si>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</si>
  <si>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</si>
  <si>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</si>
  <si>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</si>
  <si>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</si>
  <si>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</si>
  <si>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</si>
  <si>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ANALISTA CALIDAD EN LA GESTIO</t>
  </si>
  <si>
    <t>ANA YUDELKA MATEO MATEO</t>
  </si>
  <si>
    <t>ANYELA MELODY DE LEON MEJIA</t>
  </si>
  <si>
    <t>ENC. DIV. CALIDAD EN LA GESTI</t>
  </si>
  <si>
    <t>SERYIRA JOSEFINA DURAN ORTIZ</t>
  </si>
  <si>
    <t>ENC. DIV. DESARROLLO HUMANO Y</t>
  </si>
  <si>
    <t>JULISSA AIMEE CANARIO ACOSTA</t>
  </si>
  <si>
    <t>WENDOLIS MICELI GARCIA</t>
  </si>
  <si>
    <t>DEPARTAMENTO JURIDICO - ONE</t>
  </si>
  <si>
    <t>NERY PEREZ SUBERVI</t>
  </si>
  <si>
    <t>ABOGADO (A) I</t>
  </si>
  <si>
    <t>HECTOR DANILO DUARTE MERCEDES</t>
  </si>
  <si>
    <t>MARIA MIGUELINA PAULINO BOMTTEMPO</t>
  </si>
  <si>
    <t>ROBERT ANTONIO CUSTODIO BAEZ</t>
  </si>
  <si>
    <t>ADMINISTRADOR DE REDES</t>
  </si>
  <si>
    <t>JULIO IVAN PERALTA GUZMAN</t>
  </si>
  <si>
    <t>SOPORTE INFORMATICO</t>
  </si>
  <si>
    <t>SOPORTE TECNICO</t>
  </si>
  <si>
    <t>ERNESTO ANTONIO MONTERO</t>
  </si>
  <si>
    <t>SOPORTE TECNICO DE REDES Y CO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</si>
  <si>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</si>
  <si>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</si>
  <si>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</si>
  <si>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</si>
  <si>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</si>
  <si>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</si>
  <si>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</si>
  <si>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</si>
  <si>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</si>
  <si>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</si>
  <si>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</si>
  <si>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</si>
  <si>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</si>
  <si>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</si>
  <si>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</si>
  <si>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</si>
  <si>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</si>
  <si>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SECCION DE TESORERIA- ONE</t>
  </si>
  <si>
    <t>AURA GREGORIA POLANCO JEREZ DE FISC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</si>
  <si>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</si>
  <si>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</si>
  <si>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</si>
  <si>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</si>
  <si>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</si>
  <si>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</si>
  <si>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</si>
  <si>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</si>
  <si>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</si>
  <si>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</si>
  <si>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</si>
  <si>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</si>
  <si>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</si>
  <si>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</si>
  <si>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</si>
  <si>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</si>
  <si>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</si>
  <si>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</si>
  <si>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</si>
  <si>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</si>
  <si>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</si>
  <si>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</si>
  <si>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</si>
  <si>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</si>
  <si>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</si>
  <si>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</si>
  <si>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</si>
  <si>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</si>
  <si>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</si>
  <si>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</si>
  <si>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</si>
  <si>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</si>
  <si>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</si>
  <si>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</si>
  <si>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</si>
  <si>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</si>
  <si>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</si>
  <si>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</si>
  <si>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COORDINADOR DE LOGISTICA</t>
  </si>
  <si>
    <t>DEPARTAMENTO DE CENSOS- ONE</t>
  </si>
  <si>
    <t>TECNICO ANALISTA</t>
  </si>
  <si>
    <t>LUIS DARIO FELIZ SANTANA</t>
  </si>
  <si>
    <t>SHELILA E DEL C DE JESUS RUIZ SILVE</t>
  </si>
  <si>
    <t>ENCARGADO DIV. DE CENSOS DE P</t>
  </si>
  <si>
    <t>BRAUDILIA MICELANIA GARCIA VICENTE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</si>
  <si>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</si>
  <si>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</si>
  <si>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</si>
  <si>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</si>
  <si>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</si>
  <si>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</si>
  <si>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</si>
  <si>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</si>
  <si>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</si>
  <si>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</si>
  <si>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</si>
  <si>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</si>
  <si>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</si>
  <si>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</si>
  <si>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</si>
  <si>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</si>
  <si>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</si>
  <si>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</si>
  <si>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</si>
  <si>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</si>
  <si>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</si>
  <si>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</si>
  <si>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</si>
  <si>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</si>
  <si>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</si>
  <si>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</si>
  <si>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</si>
  <si>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</si>
  <si>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</si>
  <si>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</si>
  <si>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</si>
  <si>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</si>
  <si>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</si>
  <si>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</si>
  <si>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</si>
  <si>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</si>
  <si>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</si>
  <si>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</si>
  <si>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</si>
  <si>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</si>
  <si>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</si>
  <si>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</si>
  <si>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</si>
  <si>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</si>
  <si>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</si>
  <si>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</si>
  <si>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</si>
  <si>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</si>
  <si>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</si>
  <si>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</si>
  <si>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</si>
  <si>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</si>
  <si>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</si>
  <si>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</si>
  <si>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</si>
  <si>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ENMANUEL ALEXANDER HERNANDEZ REYNOS</t>
  </si>
  <si>
    <t>FRANCISCO FLORENCIO SOLIS</t>
  </si>
  <si>
    <t>ANALISTA DE ESTADISTICAS SOCI</t>
  </si>
  <si>
    <t>BENITA PILAR RODRIGUEZ</t>
  </si>
  <si>
    <t>ALEXIS ESTEBAN DE JESUS GOMEZ</t>
  </si>
  <si>
    <t>ANALISTA SECTORIAL DEL SISTEM</t>
  </si>
  <si>
    <t>COORDINADOR DE OFICINA PROVIN</t>
  </si>
  <si>
    <t>APOLONIA ENRIQUETA PEREZ DIAZ</t>
  </si>
  <si>
    <t>HERODITA HERRERA RODRIGUEZ</t>
  </si>
  <si>
    <t>MARIA ALTAGRACIA SANTOS LOPEZ</t>
  </si>
  <si>
    <t>MARINELVA MATEO LANDA</t>
  </si>
  <si>
    <t>SANTIAGO JOSE DE PEﾑA</t>
  </si>
  <si>
    <t>ZENOBIA HORACIO GARCIA</t>
  </si>
  <si>
    <t>TECNICO EN OPERACIONES GEOEST</t>
  </si>
  <si>
    <t>JESUS ANTONIO DIAZ GELL</t>
  </si>
  <si>
    <t>NIURKA MILAURIS FIGUEREO LUCIANO</t>
  </si>
  <si>
    <t>ADMINISTRADOR DE GEODATABASE</t>
  </si>
  <si>
    <t>CRISMARY GARCIA RAMIREZ</t>
  </si>
  <si>
    <t>JOSE ELIAS RODRIGUEZ JIMENEZ</t>
  </si>
  <si>
    <t>COORDINADOR DE LIMITES Y LIND</t>
  </si>
  <si>
    <t>PATRICIA CASTRO ESPINAL</t>
  </si>
  <si>
    <t>TECNICO EN GEOMATICA</t>
  </si>
  <si>
    <t>TECNICO DE LIMITES Y LINDEROS</t>
  </si>
  <si>
    <t>ANTONIO MANUEL ALMONTE</t>
  </si>
  <si>
    <t>CARTOGRAFO</t>
  </si>
  <si>
    <t>FRANCISCO DE LA ROSA ADAMES</t>
  </si>
  <si>
    <t>JAQUELINE HENRIQUEZ CAMPUSANO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</si>
  <si>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</si>
  <si>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</si>
  <si>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</si>
  <si>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</si>
  <si>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</si>
  <si>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</si>
  <si>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</si>
  <si>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</si>
  <si>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</si>
  <si>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</si>
  <si>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</si>
  <si>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</si>
  <si>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</si>
  <si>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</si>
  <si>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</si>
  <si>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</si>
  <si>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</si>
  <si>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</si>
  <si>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</si>
  <si>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</si>
  <si>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</si>
  <si>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DISEﾑADOR GRAFICO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</si>
  <si>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</si>
  <si>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</si>
  <si>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</si>
  <si>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</si>
  <si>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</si>
  <si>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</si>
  <si>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</si>
  <si>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</si>
  <si>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</si>
  <si>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GRESY MARIBEL BAEZ DE LOS SANTOS</t>
  </si>
  <si>
    <t>KISORIS ELOISA SANCHEZ PEÑA</t>
  </si>
  <si>
    <t>EMMANUEL DAVID GATON PEÑA</t>
  </si>
  <si>
    <t>MAYORDOMO</t>
  </si>
  <si>
    <t>NELSON GUILLERMO APONTE SOTO</t>
  </si>
  <si>
    <t>WANDA PASCUAL RICHIEZ</t>
  </si>
  <si>
    <t>DIVISION DE COMPRAS Y CONTRATACIONES- ONE</t>
  </si>
  <si>
    <t>ALFIDA IBELKA SANCHEZ SERRANO</t>
  </si>
  <si>
    <t>GERMAN FRANCISCO MATEO OVALLES</t>
  </si>
  <si>
    <t xml:space="preserve">XIOMARA C DE LOS ANGELES ESPAILLAT </t>
  </si>
  <si>
    <t>JOHN EDUARD ROSA MARTE</t>
  </si>
  <si>
    <t>GEORGE MIGUEL DIAZ MEJIA</t>
  </si>
  <si>
    <t>PERIODISTA</t>
  </si>
  <si>
    <t>TECNICO DE COMPRAS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</si>
  <si>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</si>
  <si>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</si>
  <si>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</si>
  <si>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</si>
  <si>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</si>
  <si>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</si>
  <si>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</si>
  <si>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</si>
  <si>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</si>
  <si>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</si>
  <si>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ANALISTA DE ESTADISTICA DE IN</t>
  </si>
  <si>
    <t>TORIBIA MONTERO MONTERO</t>
  </si>
  <si>
    <t>THEODORE ALEXANDER QUANT MATOS</t>
  </si>
  <si>
    <t>BIANKIS RUSELIS BELLO CARRION</t>
  </si>
  <si>
    <t>ORQUELINA MERAN CASTRO</t>
  </si>
  <si>
    <t>PARQUEADOR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</si>
  <si>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</si>
  <si>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</si>
  <si>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</si>
  <si>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</si>
  <si>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</si>
  <si>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>MINISTERIO DE ECONOMÍA, PLANIFICACIÓN Y DESARROLLO</t>
  </si>
  <si>
    <t>DULCE MARIA CARLOTA MAC DOUGALL PIN</t>
  </si>
  <si>
    <t>ADELA NIKAURY PIÑEIRO MATOS</t>
  </si>
  <si>
    <t>DELFIA MELADYS DE JESUS TORIBIO MEZ</t>
  </si>
  <si>
    <t>CARLOS WILSON SANTANA TRINIDAD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</si>
  <si>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</si>
  <si>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</si>
  <si>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</si>
  <si>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</si>
  <si>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</si>
  <si>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MILCIADES ALEJANDRO SILVEN</t>
  </si>
  <si>
    <t>ANALISTA SECTORIAL</t>
  </si>
  <si>
    <t>SHNEIDDER DIEUDONNE RODRIGUEZ</t>
  </si>
  <si>
    <t>DALI JOSE RAMOS DISLA</t>
  </si>
  <si>
    <t>ROBERT ANTONIO LEON RODRIGUEZ</t>
  </si>
  <si>
    <t>LEIDY NATHALI SOTO CASTILLO</t>
  </si>
  <si>
    <t>ROBERTO ANTONIO CASTILLO BRITO</t>
  </si>
  <si>
    <t>SUGEIDY PACHECO</t>
  </si>
  <si>
    <t>EDDIE AMABLE CARVAJAR OVIEDO</t>
  </si>
  <si>
    <t>CARRERA ADM.</t>
  </si>
  <si>
    <t>CARRERA DAM.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</si>
  <si>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</si>
  <si>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</si>
  <si>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</si>
  <si>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</si>
  <si>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</si>
  <si>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</si>
  <si>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</si>
  <si>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MARIANELIS GUERRERO</t>
  </si>
  <si>
    <t>LUIS HENRY GUZMAN CORDERO</t>
  </si>
  <si>
    <t>JOSEFINA DE LOS ANGELES MANZUETA MU</t>
  </si>
  <si>
    <t>JOSE ANTONIO CAMPAÑA MARTIN BOUGH</t>
  </si>
  <si>
    <t>ACTUALIZADOR CARTOGRAFICO</t>
  </si>
  <si>
    <t>DENNIS CHRISTOPHER POLANCO</t>
  </si>
  <si>
    <t>JULIO CESAR DEL CARMEN SORIANO</t>
  </si>
  <si>
    <t>CORRECTOR (A) DE ESTILO</t>
  </si>
  <si>
    <t>MARIA ALICIA DELGADO MESTRES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</si>
  <si>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</si>
  <si>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</si>
  <si>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</si>
  <si>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</si>
  <si>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</si>
  <si>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WINSTON ANTONIO VALDEZ RUMALDO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</si>
  <si>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</si>
  <si>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</si>
  <si>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</si>
  <si>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</si>
  <si>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</si>
  <si>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</si>
  <si>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</si>
  <si>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</si>
  <si>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</si>
  <si>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</si>
  <si>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</si>
  <si>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</si>
  <si>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</si>
  <si>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</si>
  <si>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</si>
  <si>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</si>
  <si>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</si>
  <si>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</si>
  <si>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</si>
  <si>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</si>
  <si>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</si>
  <si>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</si>
  <si>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</si>
  <si>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</si>
  <si>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</si>
  <si>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</si>
  <si>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</si>
  <si>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</si>
  <si>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</si>
  <si>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</si>
  <si>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</si>
  <si>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</si>
  <si>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</si>
  <si>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</si>
  <si>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</si>
  <si>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</si>
  <si>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</si>
  <si>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</si>
  <si>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</si>
  <si>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SANTIAGO ALMADA</t>
  </si>
  <si>
    <t>NANCY BETHANIA SILVERIO MEDINA</t>
  </si>
  <si>
    <t>JUANA ZOBEIDA ESCAÑO GUZMAN</t>
  </si>
  <si>
    <t>VICTORIA TAPIA PEREZ</t>
  </si>
  <si>
    <t>GISELLE MARIA RODRIGUEZ CANDELIER</t>
  </si>
  <si>
    <t>DESARROLLADOR DE SISTEMAS</t>
  </si>
  <si>
    <t>JOSE RAFAEL AQUINO BALBUENA</t>
  </si>
  <si>
    <t>DAQUEILIN ENCARNACION PEÑA</t>
  </si>
  <si>
    <t>SOMMER ANTONIO MENA SOSA</t>
  </si>
  <si>
    <t>GEORGE ALFREDO HILDALGO GENAO</t>
  </si>
  <si>
    <t>ENMANUEL ALBERTO DE LEON REYES</t>
  </si>
  <si>
    <t>RAFAEL EUDYMAR DIAZ ARAUJO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</si>
  <si>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</si>
  <si>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</si>
  <si>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</si>
  <si>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</si>
  <si>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</si>
  <si>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</si>
  <si>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</si>
  <si>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</si>
  <si>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</si>
  <si>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</si>
  <si>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</si>
  <si>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</si>
  <si>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</si>
  <si>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</si>
  <si>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</si>
  <si>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LAURA ALICIA FLORES VILLALOBOS</t>
  </si>
  <si>
    <t>GESTOR DE REDES SOCIALES</t>
  </si>
  <si>
    <t>TECNICO DE RECURSOS HUMANOS</t>
  </si>
  <si>
    <t>ANA VIRGINIA DE LEON GOMEZ</t>
  </si>
  <si>
    <t>ANDREA BAVESTRELLO DIAZ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</si>
  <si>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</si>
  <si>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</si>
  <si>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</si>
  <si>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</si>
  <si>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</si>
  <si>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</si>
  <si>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VICTOR ARLEN ROMERO SOLER</t>
  </si>
  <si>
    <t>JUNIOR DARIAN VARGAS ALMONTE</t>
  </si>
  <si>
    <t>DIVISIﾓN DE DESARROLLO INSTITUCIONAL YCALIDAD EN LA GESTION-ONE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</si>
  <si>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</si>
  <si>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</si>
  <si>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</si>
  <si>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</si>
  <si>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</si>
  <si>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</si>
  <si>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</si>
  <si>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</si>
  <si>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</si>
  <si>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</si>
  <si>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</si>
  <si>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</si>
  <si>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</si>
  <si>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</si>
  <si>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</si>
  <si>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</si>
  <si>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</si>
  <si>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</si>
  <si>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</si>
  <si>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</si>
  <si>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</si>
  <si>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</si>
  <si>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</si>
  <si>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</si>
  <si>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</si>
  <si>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ENCUESTA ACRIVIDAD ECONOMICA- ONE</t>
  </si>
  <si>
    <t>DIVISION DE ESTADISTICAS DE COMERCIO EXTERIOR- ONE</t>
  </si>
  <si>
    <t>DIVISION DE ESTADISTICAS SECTORIALES- ONE- ONE</t>
  </si>
  <si>
    <t>F</t>
  </si>
  <si>
    <t>M</t>
  </si>
  <si>
    <t>DAURIN MACKENLY PEREZ CONTRERAS</t>
  </si>
  <si>
    <t>HIRMINIA ERCIRA DOTEL SANCHEZ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</si>
  <si>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</si>
  <si>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</si>
  <si>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</si>
  <si>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</si>
  <si>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</si>
  <si>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LONGINA MATEO VALDEZ </t>
  </si>
  <si>
    <t xml:space="preserve">      F</t>
  </si>
  <si>
    <t>PARALEGAL ll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</si>
  <si>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</si>
  <si>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</si>
  <si>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</si>
  <si>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</si>
  <si>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</si>
  <si>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</si>
  <si>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ANALISTA DE DISEÑO COCEPTUAL</t>
  </si>
  <si>
    <t>MARIA ELIZABETH NIN PEÑA</t>
  </si>
  <si>
    <t>SECRETARIA l</t>
  </si>
  <si>
    <t>DEPARTAMENTO DE ARTICULACION DEL SISTEMA ESTADISTICO NACIONAL- ONE</t>
  </si>
  <si>
    <t>ZOLAINA CASTILLO PEREZ</t>
  </si>
  <si>
    <t>MARIA DEL CARMEN CONTRERAS REYES</t>
  </si>
  <si>
    <t>MARGARITA LARA LARA</t>
  </si>
  <si>
    <t>Genero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</si>
  <si>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</si>
  <si>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</si>
  <si>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</si>
  <si>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</si>
  <si>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</si>
  <si>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</si>
  <si>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</si>
  <si>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ADRIANA HENRIQUEZ CAMPUSANO</t>
  </si>
  <si>
    <t xml:space="preserve">TECNICO DE DATOS ESTADISTICOS </t>
  </si>
  <si>
    <t>ENCARGADA INTERINA</t>
  </si>
  <si>
    <t>NORVIA LORENA MARTINEZ FERNANDEZ</t>
  </si>
  <si>
    <t>Nómina de Empleados Fijos</t>
  </si>
  <si>
    <t>DIVISION DE ACCESO A LA INFORMACION PUBLICA</t>
  </si>
  <si>
    <t>DIVISION DE INTERINSTITUCIONALES-ONE</t>
  </si>
  <si>
    <t>HUASCAR ESTEBAN VANDERHORST</t>
  </si>
  <si>
    <t>DISEÑADOR GRAFICO</t>
  </si>
  <si>
    <t>DIANA ABUJAROUR PEÑA</t>
  </si>
  <si>
    <t xml:space="preserve">JOSE MIGUEL PEREZ DEL CARMEN </t>
  </si>
  <si>
    <t xml:space="preserve">TECNICO </t>
  </si>
  <si>
    <t xml:space="preserve">CLENDIS PAULINO BRITO </t>
  </si>
  <si>
    <t>INGRID SORAYA CASTILLO NUÑUEZ</t>
  </si>
  <si>
    <t>TECNICO ACTUALIZACION CATOGR</t>
  </si>
  <si>
    <t xml:space="preserve">GIAN CARLO PEZZOTTI SARANGELO </t>
  </si>
  <si>
    <t>MIGUELINA ALTAGRACIA VELEZ SATOS</t>
  </si>
  <si>
    <t>ANALISTA DE OPERACIONES GEOEST</t>
  </si>
  <si>
    <t>MARCELL BIENVENIDO EUSEBIO SAVIÑON</t>
  </si>
  <si>
    <t>ANALISTA DEOPERACIONES GEOES</t>
  </si>
  <si>
    <t xml:space="preserve">YEFFRY STARLING MEJIA LA PAEZ </t>
  </si>
  <si>
    <t>TECNICO DE OPERACIONES GEOEST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</si>
  <si>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</si>
  <si>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</si>
  <si>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</si>
  <si>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</si>
  <si>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</si>
  <si>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</si>
  <si>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</si>
  <si>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</si>
  <si>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</si>
  <si>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</si>
  <si>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 xml:space="preserve">ROSA ADELA CALDERON 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</si>
  <si>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</si>
  <si>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</si>
  <si>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</si>
  <si>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</si>
  <si>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</si>
  <si>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</si>
  <si>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</si>
  <si>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</si>
  <si>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</si>
  <si>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</si>
  <si>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>HECTOR RADMES PIMENTEL AQUINO</t>
  </si>
  <si>
    <t xml:space="preserve">ANA ELIZABETH RODRIGUEZ PEREZ </t>
  </si>
  <si>
    <t xml:space="preserve">ANALISTA SECTORIAL </t>
  </si>
  <si>
    <t>MILDRED GRABIELA MARTINEZ MEJIA</t>
  </si>
  <si>
    <t>AUXILIAR ADMINISTRATIVA</t>
  </si>
  <si>
    <t xml:space="preserve">FRANCISCO ABREU FLORES </t>
  </si>
  <si>
    <t>DIVISION DE FORMULACION, MONITOREO Y EVALUACIONES DE PLANES, PROGRAMAS Y PROYECTOS-ONE</t>
  </si>
  <si>
    <t>JOSE MIGUEL NUÑEZ SOLANO</t>
  </si>
  <si>
    <t xml:space="preserve">MARIA ANTONIA BRIÑO LEONIDAS </t>
  </si>
  <si>
    <t xml:space="preserve">DANIEL MEJIA CARABALLO </t>
  </si>
  <si>
    <t>SECCION DE ARCHIVO CENTRAL- ONE</t>
  </si>
  <si>
    <t>DIVISION DE ESTADISTICAS CULTURALES Y CULTURALES- ONE</t>
  </si>
  <si>
    <t>MARCIA JOSEFINA CONTRERAS TEJEDA</t>
  </si>
  <si>
    <t>ENRIQUE BATISTA DE LA CRUZ</t>
  </si>
  <si>
    <t xml:space="preserve">YARELYIS ALTAGRACIA ESPINAL LOPEZ </t>
  </si>
  <si>
    <t>LEONEL SANLANTE CARRASCO</t>
  </si>
  <si>
    <t>OLGA CELESTE MUÑOZ PEÑA</t>
  </si>
  <si>
    <t>SECCION DE REGISTRO, CONTROL Y NOMINAS- ONE</t>
  </si>
  <si>
    <t>Mes de MAYO 2022</t>
  </si>
  <si>
    <t>RICHARD BLANCO</t>
  </si>
  <si>
    <t>DIVISION DE PRESUPUESTO-ONE</t>
  </si>
  <si>
    <t>KATY MORENO CHARLES</t>
  </si>
  <si>
    <t>ANALISTA PRESUPUESTO</t>
  </si>
  <si>
    <t>Sutotal</t>
  </si>
  <si>
    <t>CARRERA ADM</t>
  </si>
  <si>
    <t>JOSE IVAN RODRIGUEZ RAY</t>
  </si>
  <si>
    <t>SOPORTE TENICO DE REDES Y CO</t>
  </si>
  <si>
    <t>DIVISION DE SERVICIOS GENERALES-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</si>
</sst>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9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vertical="center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/>
    <xf numFmtId="0" fontId="0" fillId="38" borderId="0" xfId="0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33" borderId="0" xfId="0" applyFill="1"/>
    <xf numFmtId="0" fontId="0" fillId="0" borderId="0" xfId="0" applyFill="1" applyBorder="1"/>
    <xf numFmtId="0" fontId="0" fillId="37" borderId="0" xfId="0" applyFill="1" applyBorder="1"/>
    <xf numFmtId="0" fontId="0" fillId="33" borderId="0" xfId="0" applyFill="1" applyBorder="1"/>
    <xf numFmtId="0" fontId="0" fillId="0" borderId="0" xfId="0" applyBorder="1"/>
    <xf numFmtId="0" fontId="0" fillId="0" borderId="23" xfId="0" applyBorder="1"/>
    <xf numFmtId="0" fontId="0" fillId="0" borderId="23" xfId="0" applyFill="1" applyBorder="1"/>
    <xf numFmtId="0" fontId="16" fillId="0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4" fontId="16" fillId="0" borderId="0" xfId="0" applyNumberFormat="1" applyFont="1"/>
    <xf numFmtId="0" fontId="22" fillId="0" borderId="0" xfId="0" applyFont="1" applyFill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4" fontId="23" fillId="38" borderId="0" xfId="0" applyNumberFormat="1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43" fontId="1" fillId="0" borderId="0" xfId="1" applyFont="1" applyAlignment="1">
      <alignment vertical="center"/>
    </xf>
    <xf numFmtId="43" fontId="1" fillId="0" borderId="0" xfId="1" applyFont="1" applyAlignment="1">
      <alignment horizontal="right" vertical="center"/>
    </xf>
    <xf numFmtId="0" fontId="0" fillId="37" borderId="0" xfId="0" applyFont="1" applyFill="1" applyAlignment="1">
      <alignment horizontal="left" vertical="center"/>
    </xf>
    <xf numFmtId="0" fontId="0" fillId="0" borderId="23" xfId="0" applyFont="1" applyFill="1" applyBorder="1"/>
    <xf numFmtId="0" fontId="16" fillId="0" borderId="0" xfId="0" applyFont="1" applyAlignment="1">
      <alignment horizontal="left" vertical="center"/>
    </xf>
    <xf numFmtId="43" fontId="0" fillId="0" borderId="0" xfId="1" applyFont="1" applyAlignment="1"/>
    <xf numFmtId="0" fontId="0" fillId="37" borderId="0" xfId="0" applyFill="1" applyAlignment="1">
      <alignment horizontal="center"/>
    </xf>
    <xf numFmtId="4" fontId="0" fillId="37" borderId="0" xfId="0" applyNumberFormat="1" applyFill="1"/>
    <xf numFmtId="0" fontId="0" fillId="37" borderId="0" xfId="0" applyFont="1" applyFill="1"/>
    <xf numFmtId="0" fontId="0" fillId="38" borderId="0" xfId="0" applyFont="1" applyFill="1"/>
    <xf numFmtId="4" fontId="0" fillId="37" borderId="0" xfId="0" applyNumberFormat="1" applyFont="1" applyFill="1"/>
    <xf numFmtId="0" fontId="0" fillId="37" borderId="0" xfId="0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37" borderId="0" xfId="0" applyFont="1" applyFill="1" applyAlignment="1">
      <alignment horizontal="left" vertical="center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1" applyFont="1"/>
    <xf numFmtId="165" fontId="0" fillId="0" borderId="0" xfId="0" applyNumberFormat="1" applyFont="1" applyFill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152400</xdr:rowOff>
    </xdr:from>
    <xdr:to>
      <xdr:col>0</xdr:col>
      <xdr:colOff>2209800</xdr:colOff>
      <xdr:row>5</xdr:row>
      <xdr:rowOff>17124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2400"/>
          <a:ext cx="1409700" cy="143770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57149</xdr:colOff>
      <xdr:row>1</xdr:row>
      <xdr:rowOff>157162</xdr:rowOff>
    </xdr:from>
    <xdr:to>
      <xdr:col>10</xdr:col>
      <xdr:colOff>659429</xdr:colOff>
      <xdr:row>5</xdr:row>
      <xdr:rowOff>91368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5024" y="347662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1454536</xdr:colOff>
      <xdr:row>496</xdr:row>
      <xdr:rowOff>66441</xdr:rowOff>
    </xdr:from>
    <xdr:to>
      <xdr:col>8</xdr:col>
      <xdr:colOff>1023581</xdr:colOff>
      <xdr:row>518</xdr:row>
      <xdr:rowOff>19557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5286" y="96348316"/>
          <a:ext cx="10856170" cy="4271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10"/>
  <sheetViews>
    <sheetView tabSelected="1" zoomScale="60" zoomScaleNormal="60" zoomScaleSheetLayoutView="75" zoomScalePageLayoutView="40" workbookViewId="0">
      <selection activeCell="B495" sqref="B495"/>
    </sheetView>
  </sheetViews>
  <sheetFormatPr baseColWidth="10" defaultRowHeight="15" x14ac:dyDescent="0.25"/>
  <cols>
    <col min="1" max="1" width="51.85546875" customWidth="1"/>
    <col min="2" max="2" width="44.28515625" customWidth="1"/>
    <col min="3" max="3" width="8.140625" style="32" customWidth="1"/>
    <col min="4" max="4" width="20.85546875" customWidth="1"/>
    <col min="5" max="5" width="26.140625" style="1" customWidth="1"/>
    <col min="6" max="6" width="23.140625" style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42578125" style="1" bestFit="1" customWidth="1"/>
    <col min="12" max="126" width="11.42578125" style="5"/>
  </cols>
  <sheetData>
    <row r="1" spans="1:126" x14ac:dyDescent="0.2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26" ht="30" x14ac:dyDescent="0.4">
      <c r="A2" s="108" t="s">
        <v>255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</row>
    <row r="3" spans="1:126" ht="30" x14ac:dyDescent="0.4">
      <c r="A3" s="108" t="s">
        <v>216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26" ht="23.25" x14ac:dyDescent="0.35">
      <c r="A4" s="111" t="s">
        <v>217</v>
      </c>
      <c r="B4" s="112"/>
      <c r="C4" s="112"/>
      <c r="D4" s="112"/>
      <c r="E4" s="112"/>
      <c r="F4" s="112"/>
      <c r="G4" s="112"/>
      <c r="H4" s="112"/>
      <c r="I4" s="112"/>
      <c r="J4" s="112"/>
      <c r="K4" s="113"/>
    </row>
    <row r="5" spans="1:126" ht="23.25" x14ac:dyDescent="0.35">
      <c r="A5" s="111" t="s">
        <v>443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</row>
    <row r="6" spans="1:126" ht="24" thickBot="1" x14ac:dyDescent="0.4">
      <c r="A6" s="111" t="s">
        <v>500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</row>
    <row r="7" spans="1:126" x14ac:dyDescent="0.25">
      <c r="A7" s="114" t="s">
        <v>328</v>
      </c>
      <c r="B7" s="116" t="s">
        <v>0</v>
      </c>
      <c r="C7" s="116" t="s">
        <v>431</v>
      </c>
      <c r="D7" s="124" t="s">
        <v>327</v>
      </c>
      <c r="E7" s="118" t="s">
        <v>214</v>
      </c>
      <c r="F7" s="120" t="s">
        <v>1</v>
      </c>
      <c r="G7" s="118" t="s">
        <v>2</v>
      </c>
      <c r="H7" s="120" t="s">
        <v>3</v>
      </c>
      <c r="I7" s="118" t="s">
        <v>4</v>
      </c>
      <c r="J7" s="118" t="s">
        <v>5</v>
      </c>
      <c r="K7" s="122" t="s">
        <v>6</v>
      </c>
    </row>
    <row r="8" spans="1:126" ht="15.75" thickBot="1" x14ac:dyDescent="0.3">
      <c r="A8" s="115"/>
      <c r="B8" s="117"/>
      <c r="C8" s="117"/>
      <c r="D8" s="125"/>
      <c r="E8" s="119"/>
      <c r="F8" s="121"/>
      <c r="G8" s="119"/>
      <c r="H8" s="121"/>
      <c r="I8" s="119"/>
      <c r="J8" s="119"/>
      <c r="K8" s="123"/>
    </row>
    <row r="10" spans="1:126" x14ac:dyDescent="0.25">
      <c r="A10" s="101" t="s">
        <v>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26" x14ac:dyDescent="0.25">
      <c r="A11" s="28" t="s">
        <v>229</v>
      </c>
      <c r="B11" t="s">
        <v>358</v>
      </c>
      <c r="C11" s="32" t="s">
        <v>406</v>
      </c>
      <c r="D11" t="s">
        <v>276</v>
      </c>
      <c r="E11" s="1">
        <v>110000</v>
      </c>
      <c r="F11" s="1">
        <f>E11*0.0287</f>
        <v>3157</v>
      </c>
      <c r="G11" s="1">
        <v>14457.62</v>
      </c>
      <c r="H11" s="30">
        <f>E11*0.0304</f>
        <v>3344</v>
      </c>
      <c r="I11" s="1">
        <v>25</v>
      </c>
      <c r="J11" s="1">
        <f>+F11+G11+H11+I11</f>
        <v>20983.62</v>
      </c>
      <c r="K11" s="1">
        <f>+E11-J11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364</v>
      </c>
      <c r="B12" t="s">
        <v>16</v>
      </c>
      <c r="C12" s="32" t="s">
        <v>406</v>
      </c>
      <c r="D12" t="s">
        <v>276</v>
      </c>
      <c r="E12" s="1">
        <v>133000</v>
      </c>
      <c r="F12" s="1">
        <v>3817.1</v>
      </c>
      <c r="G12" s="1">
        <v>19867.79</v>
      </c>
      <c r="H12" s="30">
        <v>4043.2</v>
      </c>
      <c r="I12" s="1">
        <v>25</v>
      </c>
      <c r="J12" s="1">
        <f t="shared" ref="J12:J24" si="0">+F12+G12+H12+I12</f>
        <v>27753.09</v>
      </c>
      <c r="K12" s="1">
        <f t="shared" ref="K12:K24" si="1">+E12-J12</f>
        <v>105246.91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1:126" x14ac:dyDescent="0.25">
      <c r="A13" s="28" t="s">
        <v>203</v>
      </c>
      <c r="B13" t="s">
        <v>204</v>
      </c>
      <c r="C13" s="32" t="s">
        <v>406</v>
      </c>
      <c r="D13" t="s">
        <v>276</v>
      </c>
      <c r="E13" s="1">
        <v>60000</v>
      </c>
      <c r="F13" s="1">
        <f>E13*0.0287</f>
        <v>1722</v>
      </c>
      <c r="G13" s="1">
        <v>3486.68</v>
      </c>
      <c r="H13" s="30">
        <f>E13*0.0304</f>
        <v>1824</v>
      </c>
      <c r="I13" s="1">
        <v>3535</v>
      </c>
      <c r="J13" s="1">
        <f t="shared" si="0"/>
        <v>10567.68</v>
      </c>
      <c r="K13" s="1">
        <f t="shared" si="1"/>
        <v>49432.32</v>
      </c>
    </row>
    <row r="14" spans="1:126" x14ac:dyDescent="0.25">
      <c r="A14" s="28" t="s">
        <v>10</v>
      </c>
      <c r="B14" t="s">
        <v>9</v>
      </c>
      <c r="C14" s="32" t="s">
        <v>406</v>
      </c>
      <c r="D14" t="s">
        <v>274</v>
      </c>
      <c r="E14" s="1">
        <v>71000</v>
      </c>
      <c r="F14" s="1">
        <f>E14*0.0287</f>
        <v>2037.7</v>
      </c>
      <c r="G14" s="1">
        <v>4746.58</v>
      </c>
      <c r="H14" s="30">
        <f t="shared" ref="H14:H16" si="2">E14*0.0304</f>
        <v>2158.4</v>
      </c>
      <c r="I14" s="1">
        <v>4365.3599999999997</v>
      </c>
      <c r="J14" s="1">
        <f t="shared" si="0"/>
        <v>13308.04</v>
      </c>
      <c r="K14" s="1">
        <f t="shared" si="1"/>
        <v>57691.96</v>
      </c>
    </row>
    <row r="15" spans="1:126" s="5" customFormat="1" x14ac:dyDescent="0.25">
      <c r="A15" s="5" t="s">
        <v>256</v>
      </c>
      <c r="B15" s="5" t="s">
        <v>358</v>
      </c>
      <c r="C15" s="39" t="s">
        <v>406</v>
      </c>
      <c r="D15" s="5" t="s">
        <v>276</v>
      </c>
      <c r="E15" s="30">
        <v>133000</v>
      </c>
      <c r="F15" s="30">
        <f t="shared" ref="F15" si="3">E15*0.0287</f>
        <v>3817.1</v>
      </c>
      <c r="G15" s="30">
        <v>19530.259999999998</v>
      </c>
      <c r="H15" s="30">
        <v>4043.2</v>
      </c>
      <c r="I15" s="30">
        <v>1375.12</v>
      </c>
      <c r="J15" s="1">
        <f t="shared" si="0"/>
        <v>28765.68</v>
      </c>
      <c r="K15" s="1">
        <f t="shared" si="1"/>
        <v>104234.32</v>
      </c>
    </row>
    <row r="16" spans="1:126" x14ac:dyDescent="0.25">
      <c r="A16" s="28" t="s">
        <v>293</v>
      </c>
      <c r="B16" s="11" t="s">
        <v>223</v>
      </c>
      <c r="C16" s="33" t="s">
        <v>407</v>
      </c>
      <c r="D16" t="s">
        <v>276</v>
      </c>
      <c r="E16" s="1">
        <v>23000</v>
      </c>
      <c r="F16" s="1">
        <f t="shared" ref="F16" si="4">E16*0.0287</f>
        <v>660.1</v>
      </c>
      <c r="G16" s="1">
        <v>0</v>
      </c>
      <c r="H16" s="30">
        <f t="shared" si="2"/>
        <v>699.2</v>
      </c>
      <c r="I16" s="1">
        <v>4910.8100000000004</v>
      </c>
      <c r="J16" s="1">
        <f t="shared" si="0"/>
        <v>6270.11</v>
      </c>
      <c r="K16" s="1">
        <f t="shared" si="1"/>
        <v>16729.89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x14ac:dyDescent="0.25">
      <c r="A17" s="28" t="s">
        <v>363</v>
      </c>
      <c r="B17" t="s">
        <v>11</v>
      </c>
      <c r="C17" s="33" t="s">
        <v>406</v>
      </c>
      <c r="D17" t="s">
        <v>276</v>
      </c>
      <c r="E17" s="1">
        <v>240000</v>
      </c>
      <c r="F17" s="1">
        <v>6888</v>
      </c>
      <c r="G17" s="1">
        <v>45624.92</v>
      </c>
      <c r="H17" s="30">
        <v>4943.8</v>
      </c>
      <c r="I17" s="1">
        <v>25</v>
      </c>
      <c r="J17" s="1">
        <f t="shared" si="0"/>
        <v>57481.72</v>
      </c>
      <c r="K17" s="1">
        <f t="shared" si="1"/>
        <v>182518.28</v>
      </c>
    </row>
    <row r="18" spans="1:126" x14ac:dyDescent="0.25">
      <c r="A18" s="28" t="s">
        <v>367</v>
      </c>
      <c r="B18" t="s">
        <v>358</v>
      </c>
      <c r="C18" s="33" t="s">
        <v>406</v>
      </c>
      <c r="D18" t="s">
        <v>276</v>
      </c>
      <c r="E18" s="1">
        <v>80000</v>
      </c>
      <c r="F18" s="1">
        <v>2296</v>
      </c>
      <c r="G18" s="1">
        <v>7400.87</v>
      </c>
      <c r="H18" s="30">
        <v>2432</v>
      </c>
      <c r="I18" s="1">
        <v>25</v>
      </c>
      <c r="J18" s="1">
        <f t="shared" si="0"/>
        <v>12153.87</v>
      </c>
      <c r="K18" s="1">
        <f t="shared" si="1"/>
        <v>67846.13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34</v>
      </c>
      <c r="B19" t="s">
        <v>358</v>
      </c>
      <c r="C19" s="33" t="s">
        <v>407</v>
      </c>
      <c r="D19" t="s">
        <v>276</v>
      </c>
      <c r="E19" s="1">
        <v>165000</v>
      </c>
      <c r="F19" s="1">
        <f>E19*0.0287</f>
        <v>4735.5</v>
      </c>
      <c r="G19" s="1">
        <v>27413.040000000001</v>
      </c>
      <c r="H19" s="30">
        <v>4943.8</v>
      </c>
      <c r="I19" s="1">
        <v>25</v>
      </c>
      <c r="J19" s="1">
        <f t="shared" si="0"/>
        <v>37117.339999999997</v>
      </c>
      <c r="K19" s="1">
        <f t="shared" si="1"/>
        <v>127882.66</v>
      </c>
    </row>
    <row r="20" spans="1:126" x14ac:dyDescent="0.25">
      <c r="A20" s="28" t="s">
        <v>224</v>
      </c>
      <c r="B20" t="s">
        <v>223</v>
      </c>
      <c r="C20" s="33" t="s">
        <v>407</v>
      </c>
      <c r="D20" t="s">
        <v>276</v>
      </c>
      <c r="E20" s="1">
        <v>26250</v>
      </c>
      <c r="F20" s="1">
        <f t="shared" ref="F20" si="5">E20*0.0287</f>
        <v>753.38</v>
      </c>
      <c r="G20" s="1">
        <v>0</v>
      </c>
      <c r="H20" s="30">
        <v>798</v>
      </c>
      <c r="I20" s="1">
        <v>5087.9399999999996</v>
      </c>
      <c r="J20" s="1">
        <f t="shared" si="0"/>
        <v>6639.32</v>
      </c>
      <c r="K20" s="1">
        <f t="shared" si="1"/>
        <v>19610.68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A21" s="28" t="s">
        <v>375</v>
      </c>
      <c r="B21" t="s">
        <v>358</v>
      </c>
      <c r="C21" s="33" t="s">
        <v>407</v>
      </c>
      <c r="D21" t="s">
        <v>276</v>
      </c>
      <c r="E21" s="1">
        <v>165000</v>
      </c>
      <c r="F21" s="1">
        <v>4735.5</v>
      </c>
      <c r="G21" s="1">
        <v>27413.040000000001</v>
      </c>
      <c r="H21" s="30">
        <v>4943.8</v>
      </c>
      <c r="I21" s="1">
        <v>25</v>
      </c>
      <c r="J21" s="1">
        <f t="shared" si="0"/>
        <v>37117.339999999997</v>
      </c>
      <c r="K21" s="1">
        <f t="shared" si="1"/>
        <v>127882.66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x14ac:dyDescent="0.25">
      <c r="A22" s="28" t="s">
        <v>376</v>
      </c>
      <c r="B22" t="s">
        <v>358</v>
      </c>
      <c r="C22" s="33" t="s">
        <v>407</v>
      </c>
      <c r="D22" t="s">
        <v>276</v>
      </c>
      <c r="E22" s="1">
        <v>125000</v>
      </c>
      <c r="F22" s="1">
        <v>3587.5</v>
      </c>
      <c r="G22" s="1">
        <v>17985.990000000002</v>
      </c>
      <c r="H22" s="30">
        <v>3800</v>
      </c>
      <c r="I22" s="1">
        <v>25</v>
      </c>
      <c r="J22" s="1">
        <f t="shared" si="0"/>
        <v>25398.49</v>
      </c>
      <c r="K22" s="1">
        <f t="shared" si="1"/>
        <v>99601.51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x14ac:dyDescent="0.25">
      <c r="A23" s="28" t="s">
        <v>408</v>
      </c>
      <c r="B23" t="s">
        <v>358</v>
      </c>
      <c r="C23" s="33" t="s">
        <v>407</v>
      </c>
      <c r="D23" t="s">
        <v>276</v>
      </c>
      <c r="E23" s="1">
        <v>91000</v>
      </c>
      <c r="F23" s="1">
        <v>2611.6999999999998</v>
      </c>
      <c r="G23" s="1">
        <v>9988.34</v>
      </c>
      <c r="H23" s="30">
        <v>2766.4</v>
      </c>
      <c r="I23" s="1">
        <v>2876.8</v>
      </c>
      <c r="J23" s="1">
        <f t="shared" si="0"/>
        <v>18243.240000000002</v>
      </c>
      <c r="K23" s="1">
        <f t="shared" si="1"/>
        <v>72756.759999999995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x14ac:dyDescent="0.25">
      <c r="A24" s="28" t="s">
        <v>45</v>
      </c>
      <c r="B24" t="s">
        <v>358</v>
      </c>
      <c r="C24" s="33" t="s">
        <v>406</v>
      </c>
      <c r="D24" t="s">
        <v>276</v>
      </c>
      <c r="E24" s="1">
        <v>105000</v>
      </c>
      <c r="F24" s="1">
        <v>3013.5</v>
      </c>
      <c r="G24" s="1">
        <v>12943.96</v>
      </c>
      <c r="H24" s="30">
        <v>3192</v>
      </c>
      <c r="I24" s="1">
        <v>1475.12</v>
      </c>
      <c r="J24" s="1">
        <f t="shared" si="0"/>
        <v>20624.580000000002</v>
      </c>
      <c r="K24" s="1">
        <f t="shared" si="1"/>
        <v>84375.42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x14ac:dyDescent="0.25">
      <c r="A25" s="3" t="s">
        <v>12</v>
      </c>
      <c r="B25" s="3">
        <v>14</v>
      </c>
      <c r="C25" s="34"/>
      <c r="D25" s="3"/>
      <c r="E25" s="4">
        <f>SUM(E11:E24)</f>
        <v>1527250</v>
      </c>
      <c r="F25" s="4">
        <f>SUM(F11:F24)</f>
        <v>43832.08</v>
      </c>
      <c r="G25" s="4">
        <f>SUM(G11:G24)</f>
        <v>210859.09</v>
      </c>
      <c r="H25" s="4">
        <f>SUM(H11:H24)</f>
        <v>43931.8</v>
      </c>
      <c r="I25" s="4">
        <f>SUM(I11:I24)</f>
        <v>23801.15</v>
      </c>
      <c r="J25" s="4">
        <f>SUM(J11:J24)</f>
        <v>322424.12</v>
      </c>
      <c r="K25" s="4">
        <f>SUM(K11:K24)</f>
        <v>1204825.8799999999</v>
      </c>
    </row>
    <row r="26" spans="1:126" s="5" customFormat="1" x14ac:dyDescent="0.25">
      <c r="A26" s="6"/>
      <c r="B26" s="6"/>
      <c r="C26" s="40"/>
      <c r="D26" s="6"/>
      <c r="E26" s="49"/>
      <c r="F26" s="49"/>
      <c r="G26" s="49"/>
      <c r="H26" s="49"/>
      <c r="I26" s="49"/>
      <c r="J26" s="49"/>
      <c r="K26" s="49"/>
    </row>
    <row r="27" spans="1:126" s="28" customFormat="1" x14ac:dyDescent="0.25">
      <c r="A27" s="6" t="s">
        <v>444</v>
      </c>
      <c r="B27" s="6"/>
      <c r="C27" s="40"/>
      <c r="D27" s="6"/>
      <c r="E27" s="49"/>
      <c r="F27" s="49"/>
      <c r="G27" s="49"/>
      <c r="H27" s="49"/>
      <c r="I27" s="49"/>
      <c r="J27" s="49"/>
      <c r="K27" s="49"/>
    </row>
    <row r="28" spans="1:126" s="61" customFormat="1" x14ac:dyDescent="0.25">
      <c r="A28" s="61" t="s">
        <v>30</v>
      </c>
      <c r="C28" s="68"/>
      <c r="D28" s="61" t="s">
        <v>274</v>
      </c>
      <c r="E28" s="69">
        <v>56000</v>
      </c>
      <c r="F28" s="69">
        <v>1607.2</v>
      </c>
      <c r="G28" s="69">
        <v>2498.29</v>
      </c>
      <c r="H28" s="69">
        <v>1702.4</v>
      </c>
      <c r="I28" s="69">
        <v>1625.12</v>
      </c>
      <c r="J28" s="69">
        <v>7433.01</v>
      </c>
      <c r="K28" s="69">
        <v>48566.99</v>
      </c>
    </row>
    <row r="29" spans="1:126" s="28" customFormat="1" x14ac:dyDescent="0.25">
      <c r="A29" s="64" t="s">
        <v>12</v>
      </c>
      <c r="B29" s="64">
        <v>1</v>
      </c>
      <c r="C29" s="78" t="s">
        <v>406</v>
      </c>
      <c r="D29" s="64"/>
      <c r="E29" s="66">
        <f>E28</f>
        <v>56000</v>
      </c>
      <c r="F29" s="66">
        <f>SUM(F28)</f>
        <v>1607.2</v>
      </c>
      <c r="G29" s="66">
        <f>G28</f>
        <v>2498.29</v>
      </c>
      <c r="H29" s="66">
        <f>H28</f>
        <v>1702.4</v>
      </c>
      <c r="I29" s="66">
        <f>I28</f>
        <v>1625.12</v>
      </c>
      <c r="J29" s="66">
        <f>J28</f>
        <v>7433.01</v>
      </c>
      <c r="K29" s="66">
        <f>K28</f>
        <v>48566.99</v>
      </c>
    </row>
    <row r="31" spans="1:126" x14ac:dyDescent="0.25">
      <c r="A31" s="101" t="s">
        <v>31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26" x14ac:dyDescent="0.25">
      <c r="A32" t="s">
        <v>21</v>
      </c>
      <c r="B32" t="s">
        <v>417</v>
      </c>
      <c r="C32" s="32" t="s">
        <v>406</v>
      </c>
      <c r="D32" t="s">
        <v>274</v>
      </c>
      <c r="E32" s="1">
        <v>45000</v>
      </c>
      <c r="F32" s="1">
        <f t="shared" ref="F32:F34" si="6">E32*0.0287</f>
        <v>1291.5</v>
      </c>
      <c r="G32" s="1">
        <v>945.81</v>
      </c>
      <c r="H32" s="1">
        <f t="shared" ref="H32" si="7">E32*0.0304</f>
        <v>1368</v>
      </c>
      <c r="I32" s="1">
        <v>1525.12</v>
      </c>
      <c r="J32" s="1">
        <v>5130.43</v>
      </c>
      <c r="K32" s="1">
        <f t="shared" ref="K32:K34" si="8">E32-J32</f>
        <v>39869.57</v>
      </c>
    </row>
    <row r="33" spans="1:126" x14ac:dyDescent="0.25">
      <c r="A33" t="s">
        <v>362</v>
      </c>
      <c r="B33" t="s">
        <v>361</v>
      </c>
      <c r="C33" s="32" t="s">
        <v>406</v>
      </c>
      <c r="D33" t="s">
        <v>276</v>
      </c>
      <c r="E33" s="1">
        <v>23500</v>
      </c>
      <c r="F33" s="1">
        <f t="shared" ref="F33" si="9">E33*0.0287</f>
        <v>674.45</v>
      </c>
      <c r="G33" s="1">
        <v>0</v>
      </c>
      <c r="H33" s="1">
        <f t="shared" ref="H33" si="10">E33*0.0304</f>
        <v>714.4</v>
      </c>
      <c r="I33" s="1">
        <v>175</v>
      </c>
      <c r="J33" s="1">
        <f t="shared" ref="J33" si="11">F33+G33+H33+I33</f>
        <v>1563.85</v>
      </c>
      <c r="K33" s="1">
        <f t="shared" ref="K33" si="12">E33-J33</f>
        <v>21936.15</v>
      </c>
    </row>
    <row r="34" spans="1:126" x14ac:dyDescent="0.25">
      <c r="A34" t="s">
        <v>32</v>
      </c>
      <c r="B34" t="s">
        <v>33</v>
      </c>
      <c r="C34" s="32" t="s">
        <v>406</v>
      </c>
      <c r="D34" t="s">
        <v>274</v>
      </c>
      <c r="E34" s="1">
        <v>50000</v>
      </c>
      <c r="F34" s="1">
        <f t="shared" si="6"/>
        <v>1435</v>
      </c>
      <c r="G34" s="1">
        <v>1854</v>
      </c>
      <c r="H34" s="1">
        <v>1520</v>
      </c>
      <c r="I34" s="1">
        <v>275</v>
      </c>
      <c r="J34" s="1">
        <v>5084</v>
      </c>
      <c r="K34" s="1">
        <f t="shared" si="8"/>
        <v>44916</v>
      </c>
    </row>
    <row r="35" spans="1:126" x14ac:dyDescent="0.25">
      <c r="A35" s="3" t="s">
        <v>12</v>
      </c>
      <c r="B35" s="3">
        <v>3</v>
      </c>
      <c r="C35" s="34"/>
      <c r="D35" s="3"/>
      <c r="E35" s="4">
        <f t="shared" ref="E35:K35" si="13">SUM(E32:E34)</f>
        <v>118500</v>
      </c>
      <c r="F35" s="4">
        <f t="shared" si="13"/>
        <v>3400.95</v>
      </c>
      <c r="G35" s="4">
        <f t="shared" si="13"/>
        <v>2799.81</v>
      </c>
      <c r="H35" s="4">
        <f t="shared" si="13"/>
        <v>3602.4</v>
      </c>
      <c r="I35" s="4">
        <f t="shared" si="13"/>
        <v>1975.12</v>
      </c>
      <c r="J35" s="4">
        <f t="shared" si="13"/>
        <v>11778.28</v>
      </c>
      <c r="K35" s="4">
        <f t="shared" si="13"/>
        <v>106721.72</v>
      </c>
    </row>
    <row r="36" spans="1:126" x14ac:dyDescent="0.25">
      <c r="A36" s="26"/>
      <c r="B36" s="26"/>
      <c r="C36" s="35"/>
      <c r="D36" s="26"/>
      <c r="E36" s="27"/>
      <c r="F36" s="27"/>
      <c r="G36" s="27"/>
      <c r="H36" s="27"/>
      <c r="I36" s="27"/>
      <c r="J36" s="27"/>
      <c r="K36" s="27"/>
    </row>
    <row r="37" spans="1:126" x14ac:dyDescent="0.25">
      <c r="A37" s="101" t="s">
        <v>17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x14ac:dyDescent="0.25">
      <c r="A38" t="s">
        <v>19</v>
      </c>
      <c r="B38" t="s">
        <v>18</v>
      </c>
      <c r="C38" s="32" t="s">
        <v>406</v>
      </c>
      <c r="D38" t="s">
        <v>274</v>
      </c>
      <c r="E38" s="1">
        <v>36000</v>
      </c>
      <c r="F38" s="1">
        <f>E38*0.0287</f>
        <v>1033.2</v>
      </c>
      <c r="G38" s="1">
        <v>0</v>
      </c>
      <c r="H38" s="1">
        <f>E38*0.0304</f>
        <v>1094.4000000000001</v>
      </c>
      <c r="I38" s="1">
        <v>2875.24</v>
      </c>
      <c r="J38" s="1">
        <v>5002.84</v>
      </c>
      <c r="K38" s="1">
        <f>E38-J38</f>
        <v>30997.16</v>
      </c>
    </row>
    <row r="39" spans="1:126" s="28" customFormat="1" x14ac:dyDescent="0.25">
      <c r="A39" t="s">
        <v>218</v>
      </c>
      <c r="B39" t="s">
        <v>204</v>
      </c>
      <c r="C39" s="32" t="s">
        <v>406</v>
      </c>
      <c r="D39" t="s">
        <v>274</v>
      </c>
      <c r="E39" s="1">
        <v>41000</v>
      </c>
      <c r="F39" s="1">
        <f>E39*0.0287</f>
        <v>1176.7</v>
      </c>
      <c r="G39" s="1">
        <v>583.79</v>
      </c>
      <c r="H39" s="1">
        <f>E39*0.0304</f>
        <v>1246.4000000000001</v>
      </c>
      <c r="I39" s="1">
        <v>175</v>
      </c>
      <c r="J39" s="1">
        <f>F39+G39+H39+I39</f>
        <v>3181.89</v>
      </c>
      <c r="K39" s="1">
        <f>E39-J39</f>
        <v>37818.11</v>
      </c>
    </row>
    <row r="40" spans="1:126" x14ac:dyDescent="0.25">
      <c r="A40" s="3" t="s">
        <v>12</v>
      </c>
      <c r="B40" s="3">
        <v>2</v>
      </c>
      <c r="C40" s="34"/>
      <c r="D40" s="3"/>
      <c r="E40" s="4">
        <f t="shared" ref="E40:K40" si="14">SUM(E38:E39)</f>
        <v>77000</v>
      </c>
      <c r="F40" s="4">
        <f t="shared" si="14"/>
        <v>2209.9</v>
      </c>
      <c r="G40" s="4">
        <f t="shared" si="14"/>
        <v>583.79</v>
      </c>
      <c r="H40" s="4">
        <f t="shared" si="14"/>
        <v>2340.8000000000002</v>
      </c>
      <c r="I40" s="4">
        <f>SUM(I38:I39)</f>
        <v>3050.24</v>
      </c>
      <c r="J40" s="4">
        <f t="shared" si="14"/>
        <v>8184.73</v>
      </c>
      <c r="K40" s="4">
        <f t="shared" si="14"/>
        <v>68815.27</v>
      </c>
    </row>
    <row r="41" spans="1:126" x14ac:dyDescent="0.25">
      <c r="A41" s="26"/>
      <c r="B41" s="26"/>
      <c r="C41" s="35"/>
      <c r="D41" s="26"/>
      <c r="E41" s="27"/>
      <c r="F41" s="27"/>
      <c r="G41" s="27"/>
      <c r="H41" s="27"/>
      <c r="I41" s="27"/>
      <c r="J41" s="27"/>
      <c r="K41" s="27"/>
    </row>
    <row r="42" spans="1:126" x14ac:dyDescent="0.25">
      <c r="A42" s="101" t="s">
        <v>377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x14ac:dyDescent="0.25">
      <c r="A43" s="50" t="s">
        <v>24</v>
      </c>
      <c r="B43" t="s">
        <v>23</v>
      </c>
      <c r="C43" s="32" t="s">
        <v>406</v>
      </c>
      <c r="D43" t="s">
        <v>276</v>
      </c>
      <c r="E43" s="1">
        <v>56000</v>
      </c>
      <c r="F43" s="1">
        <f t="shared" ref="F43" si="15">E43*0.0287</f>
        <v>1607.2</v>
      </c>
      <c r="G43" s="1">
        <v>2733.96</v>
      </c>
      <c r="H43" s="1">
        <f t="shared" ref="H43" si="16">E43*0.0304</f>
        <v>1702.4</v>
      </c>
      <c r="I43" s="1">
        <v>175</v>
      </c>
      <c r="J43" s="1">
        <v>6218.56</v>
      </c>
      <c r="K43" s="1">
        <v>49781.440000000002</v>
      </c>
    </row>
    <row r="44" spans="1:126" s="28" customFormat="1" x14ac:dyDescent="0.25">
      <c r="A44" s="50" t="s">
        <v>429</v>
      </c>
      <c r="B44" t="s">
        <v>119</v>
      </c>
      <c r="C44" s="32" t="s">
        <v>406</v>
      </c>
      <c r="D44" t="s">
        <v>274</v>
      </c>
      <c r="E44" s="1">
        <v>56000</v>
      </c>
      <c r="F44" s="1">
        <v>1607.2</v>
      </c>
      <c r="G44" s="1">
        <v>2733.96</v>
      </c>
      <c r="H44" s="1">
        <v>1702.4</v>
      </c>
      <c r="I44" s="1">
        <v>25</v>
      </c>
      <c r="J44" s="1">
        <v>6068.56</v>
      </c>
      <c r="K44" s="1">
        <v>49931.44</v>
      </c>
    </row>
    <row r="45" spans="1:126" x14ac:dyDescent="0.25">
      <c r="A45" s="50" t="s">
        <v>430</v>
      </c>
      <c r="B45" t="s">
        <v>252</v>
      </c>
      <c r="C45" s="32" t="s">
        <v>406</v>
      </c>
      <c r="D45" t="s">
        <v>274</v>
      </c>
      <c r="E45" s="1">
        <v>89500</v>
      </c>
      <c r="F45" s="1">
        <v>2568.65</v>
      </c>
      <c r="G45" s="1">
        <v>8960.4500000000007</v>
      </c>
      <c r="H45" s="1">
        <v>2720.8</v>
      </c>
      <c r="I45" s="1">
        <v>2725.24</v>
      </c>
      <c r="J45" s="1">
        <v>16975.14</v>
      </c>
      <c r="K45" s="1">
        <v>72524.86</v>
      </c>
    </row>
    <row r="46" spans="1:126" x14ac:dyDescent="0.25">
      <c r="A46" s="3" t="s">
        <v>12</v>
      </c>
      <c r="B46" s="3">
        <v>3</v>
      </c>
      <c r="C46" s="34"/>
      <c r="D46" s="3"/>
      <c r="E46" s="4">
        <f t="shared" ref="E46:K46" si="17">+E43+E44+E45</f>
        <v>201500</v>
      </c>
      <c r="F46" s="4">
        <f t="shared" si="17"/>
        <v>5783.05</v>
      </c>
      <c r="G46" s="4">
        <f t="shared" si="17"/>
        <v>14428.37</v>
      </c>
      <c r="H46" s="4">
        <f t="shared" si="17"/>
        <v>6125.6</v>
      </c>
      <c r="I46" s="4">
        <f t="shared" si="17"/>
        <v>2925.24</v>
      </c>
      <c r="J46" s="4">
        <f t="shared" si="17"/>
        <v>29262.26</v>
      </c>
      <c r="K46" s="4">
        <f t="shared" si="17"/>
        <v>172237.74</v>
      </c>
    </row>
    <row r="48" spans="1:126" x14ac:dyDescent="0.25">
      <c r="A48" s="6" t="s">
        <v>488</v>
      </c>
      <c r="B48" s="6"/>
      <c r="C48" s="40"/>
      <c r="D48" s="6"/>
      <c r="E48" s="49"/>
      <c r="F48" s="49"/>
      <c r="G48" s="49"/>
      <c r="H48" s="49"/>
      <c r="I48" s="49"/>
      <c r="J48" s="49"/>
      <c r="K48" s="49"/>
    </row>
    <row r="49" spans="1:126" x14ac:dyDescent="0.25">
      <c r="A49" s="51" t="s">
        <v>413</v>
      </c>
      <c r="B49" s="52" t="s">
        <v>252</v>
      </c>
      <c r="C49" s="52" t="s">
        <v>416</v>
      </c>
      <c r="D49" s="91" t="s">
        <v>274</v>
      </c>
      <c r="E49" s="53">
        <v>89500</v>
      </c>
      <c r="F49" s="89">
        <v>2568.65</v>
      </c>
      <c r="G49" s="53">
        <v>9635.51</v>
      </c>
      <c r="H49" s="90">
        <v>2720.8</v>
      </c>
      <c r="I49" s="56">
        <v>25</v>
      </c>
      <c r="J49" s="53">
        <v>14949.96</v>
      </c>
      <c r="K49" s="53">
        <v>74550.039999999994</v>
      </c>
    </row>
    <row r="50" spans="1:126" x14ac:dyDescent="0.25">
      <c r="A50" s="3" t="s">
        <v>12</v>
      </c>
      <c r="B50" s="3">
        <v>1</v>
      </c>
      <c r="C50" s="34"/>
      <c r="D50" s="3"/>
      <c r="E50" s="4">
        <f>E49</f>
        <v>89500</v>
      </c>
      <c r="F50" s="4">
        <f>SUM(F49)</f>
        <v>2568.65</v>
      </c>
      <c r="G50" s="4">
        <f>G49</f>
        <v>9635.51</v>
      </c>
      <c r="H50" s="4">
        <f>H49</f>
        <v>2720.8</v>
      </c>
      <c r="I50" s="4">
        <f>I49</f>
        <v>25</v>
      </c>
      <c r="J50" s="4">
        <f>J49</f>
        <v>14949.96</v>
      </c>
      <c r="K50" s="4">
        <f>K49</f>
        <v>74550.039999999994</v>
      </c>
    </row>
    <row r="51" spans="1:126" s="5" customFormat="1" x14ac:dyDescent="0.25">
      <c r="A51" s="26"/>
      <c r="B51" s="26"/>
      <c r="C51" s="35"/>
      <c r="D51" s="26"/>
      <c r="E51" s="27"/>
      <c r="F51" s="27"/>
      <c r="G51" s="27"/>
      <c r="H51" s="27"/>
      <c r="I51" s="27"/>
      <c r="J51" s="27"/>
      <c r="K51" s="27"/>
    </row>
    <row r="52" spans="1:126" s="14" customFormat="1" x14ac:dyDescent="0.25">
      <c r="A52" s="101" t="s">
        <v>378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</row>
    <row r="53" spans="1:126" s="3" customFormat="1" x14ac:dyDescent="0.25">
      <c r="A53" t="s">
        <v>15</v>
      </c>
      <c r="B53" t="s">
        <v>16</v>
      </c>
      <c r="C53" s="32" t="s">
        <v>406</v>
      </c>
      <c r="D53" t="s">
        <v>276</v>
      </c>
      <c r="E53" s="1">
        <v>133000</v>
      </c>
      <c r="F53" s="1">
        <v>3817.1</v>
      </c>
      <c r="G53" s="1">
        <v>19867.79</v>
      </c>
      <c r="H53" s="1">
        <f t="shared" ref="H53" si="18">E53*0.0304</f>
        <v>4043.2</v>
      </c>
      <c r="I53" s="1">
        <v>25</v>
      </c>
      <c r="J53" s="1">
        <v>27753.09</v>
      </c>
      <c r="K53" s="1">
        <f>+E53-J53</f>
        <v>105246.91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126" s="28" customFormat="1" x14ac:dyDescent="0.25">
      <c r="A54" t="s">
        <v>303</v>
      </c>
      <c r="B54" t="s">
        <v>279</v>
      </c>
      <c r="C54" s="32" t="s">
        <v>406</v>
      </c>
      <c r="D54" t="s">
        <v>276</v>
      </c>
      <c r="E54" s="1">
        <v>26000</v>
      </c>
      <c r="F54" s="1">
        <v>746.2</v>
      </c>
      <c r="G54" s="1">
        <v>0</v>
      </c>
      <c r="H54" s="1">
        <v>790.4</v>
      </c>
      <c r="I54" s="1">
        <v>2492.1999999999998</v>
      </c>
      <c r="J54" s="1">
        <v>4028.8</v>
      </c>
      <c r="K54" s="1">
        <f>+E54-J54</f>
        <v>21971.200000000001</v>
      </c>
    </row>
    <row r="55" spans="1:126" x14ac:dyDescent="0.25">
      <c r="A55" s="3" t="s">
        <v>12</v>
      </c>
      <c r="B55" s="3">
        <v>2</v>
      </c>
      <c r="C55" s="34"/>
      <c r="D55" s="3"/>
      <c r="E55" s="4">
        <f>SUM(E53:E53)+E54</f>
        <v>159000</v>
      </c>
      <c r="F55" s="4">
        <f>SUM(F53:F53)+F54</f>
        <v>4563.3</v>
      </c>
      <c r="G55" s="4">
        <f t="shared" ref="G55" si="19">SUM(G53:G53)</f>
        <v>19867.79</v>
      </c>
      <c r="H55" s="4">
        <f>SUM(H53:H53)+H54</f>
        <v>4833.6000000000004</v>
      </c>
      <c r="I55" s="4">
        <f>SUM(I53:I53)+I54</f>
        <v>2517.1999999999998</v>
      </c>
      <c r="J55" s="4">
        <f>SUM(J53:J53)+J54</f>
        <v>31781.89</v>
      </c>
      <c r="K55" s="4">
        <f>SUM(K53:K53)+K54</f>
        <v>127218.11</v>
      </c>
    </row>
    <row r="56" spans="1:126" x14ac:dyDescent="0.25">
      <c r="A56" s="26"/>
      <c r="B56" s="26"/>
      <c r="C56" s="35"/>
      <c r="D56" s="26"/>
      <c r="E56" s="27"/>
      <c r="F56" s="27"/>
      <c r="G56" s="27"/>
      <c r="H56" s="27"/>
      <c r="I56" s="27"/>
      <c r="J56" s="27"/>
      <c r="K56" s="27"/>
    </row>
    <row r="57" spans="1:126" x14ac:dyDescent="0.25">
      <c r="A57" s="101" t="s">
        <v>13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26" x14ac:dyDescent="0.25">
      <c r="A58" t="s">
        <v>25</v>
      </c>
      <c r="B58" t="s">
        <v>26</v>
      </c>
      <c r="C58" s="32" t="s">
        <v>406</v>
      </c>
      <c r="D58" t="s">
        <v>276</v>
      </c>
      <c r="E58" s="1">
        <v>71000</v>
      </c>
      <c r="F58" s="1">
        <f>E58*0.0287</f>
        <v>2037.7</v>
      </c>
      <c r="G58" s="1">
        <v>5286.63</v>
      </c>
      <c r="H58" s="1">
        <f>E58*0.0304</f>
        <v>2158.4</v>
      </c>
      <c r="I58" s="1">
        <v>1495.12</v>
      </c>
      <c r="J58" s="1">
        <v>10977.85</v>
      </c>
      <c r="K58" s="1">
        <f>E58-J58</f>
        <v>60022.15</v>
      </c>
    </row>
    <row r="59" spans="1:126" s="28" customFormat="1" x14ac:dyDescent="0.25">
      <c r="A59" t="s">
        <v>341</v>
      </c>
      <c r="B59" t="s">
        <v>119</v>
      </c>
      <c r="C59" s="33" t="s">
        <v>406</v>
      </c>
      <c r="D59" t="s">
        <v>276</v>
      </c>
      <c r="E59" s="1">
        <v>35000</v>
      </c>
      <c r="F59" s="1">
        <f>E59*0.0287</f>
        <v>1004.5</v>
      </c>
      <c r="G59" s="1">
        <v>0</v>
      </c>
      <c r="H59" s="1">
        <f t="shared" ref="H59" si="20">E59*0.0304</f>
        <v>1064</v>
      </c>
      <c r="I59" s="1">
        <v>2875.24</v>
      </c>
      <c r="J59" s="1">
        <v>4943.74</v>
      </c>
      <c r="K59" s="1">
        <f>E59-J59</f>
        <v>30056.26</v>
      </c>
    </row>
    <row r="60" spans="1:126" x14ac:dyDescent="0.25">
      <c r="A60" s="3" t="s">
        <v>12</v>
      </c>
      <c r="B60" s="3">
        <v>2</v>
      </c>
      <c r="C60" s="34"/>
      <c r="D60" s="3"/>
      <c r="E60" s="4">
        <f t="shared" ref="E60:K60" si="21">SUM(E58:E59)</f>
        <v>106000</v>
      </c>
      <c r="F60" s="4">
        <f t="shared" si="21"/>
        <v>3042.2</v>
      </c>
      <c r="G60" s="4">
        <f t="shared" si="21"/>
        <v>5286.63</v>
      </c>
      <c r="H60" s="4">
        <f t="shared" si="21"/>
        <v>3222.4</v>
      </c>
      <c r="I60" s="4">
        <f t="shared" si="21"/>
        <v>4370.3599999999997</v>
      </c>
      <c r="J60" s="4">
        <f t="shared" si="21"/>
        <v>15921.59</v>
      </c>
      <c r="K60" s="4">
        <f t="shared" si="21"/>
        <v>90078.41</v>
      </c>
    </row>
    <row r="61" spans="1:126" x14ac:dyDescent="0.25">
      <c r="A61" s="6"/>
      <c r="B61" s="6"/>
      <c r="C61" s="40"/>
      <c r="D61" s="6"/>
      <c r="E61" s="49"/>
      <c r="F61" s="49"/>
      <c r="G61" s="49"/>
      <c r="H61" s="49"/>
      <c r="I61" s="49"/>
      <c r="J61" s="49"/>
      <c r="K61" s="49"/>
    </row>
    <row r="62" spans="1:126" x14ac:dyDescent="0.25">
      <c r="A62" s="6" t="s">
        <v>445</v>
      </c>
      <c r="B62" s="6"/>
      <c r="C62" s="40"/>
      <c r="D62" s="6"/>
      <c r="E62" s="49"/>
      <c r="F62" s="49"/>
      <c r="G62" s="49"/>
      <c r="H62" s="49"/>
      <c r="I62" s="49"/>
      <c r="J62" s="49"/>
      <c r="K62" s="49"/>
    </row>
    <row r="63" spans="1:126" x14ac:dyDescent="0.25">
      <c r="A63" s="61" t="s">
        <v>340</v>
      </c>
      <c r="B63" s="61" t="s">
        <v>119</v>
      </c>
      <c r="C63" s="68" t="s">
        <v>406</v>
      </c>
      <c r="D63" s="61" t="s">
        <v>276</v>
      </c>
      <c r="E63" s="69">
        <v>74000</v>
      </c>
      <c r="F63" s="69">
        <v>2123.8000000000002</v>
      </c>
      <c r="G63" s="69">
        <v>6121.2</v>
      </c>
      <c r="H63" s="69">
        <v>2249.6</v>
      </c>
      <c r="I63" s="69">
        <v>175</v>
      </c>
      <c r="J63" s="69">
        <v>10669.6</v>
      </c>
      <c r="K63" s="69">
        <v>63330.400000000001</v>
      </c>
    </row>
    <row r="64" spans="1:126" s="5" customFormat="1" x14ac:dyDescent="0.25">
      <c r="A64" s="3" t="s">
        <v>12</v>
      </c>
      <c r="B64" s="3">
        <v>1</v>
      </c>
      <c r="C64" s="34"/>
      <c r="D64" s="3"/>
      <c r="E64" s="4">
        <f>E63</f>
        <v>74000</v>
      </c>
      <c r="F64" s="4">
        <f>SUM(F63)</f>
        <v>2123.8000000000002</v>
      </c>
      <c r="G64" s="4">
        <f>G63</f>
        <v>6121.2</v>
      </c>
      <c r="H64" s="4">
        <f>H63</f>
        <v>2249.6</v>
      </c>
      <c r="I64" s="4">
        <f>I63</f>
        <v>175</v>
      </c>
      <c r="J64" s="4">
        <f>J63</f>
        <v>10669.6</v>
      </c>
      <c r="K64" s="4">
        <f>K63</f>
        <v>63330.400000000001</v>
      </c>
    </row>
    <row r="65" spans="1:126" s="5" customFormat="1" x14ac:dyDescent="0.25">
      <c r="A65" s="2"/>
      <c r="B65" s="2"/>
      <c r="C65" s="36"/>
      <c r="D65" s="2"/>
      <c r="E65" s="81"/>
      <c r="F65" s="81"/>
      <c r="G65" s="81"/>
      <c r="H65" s="81"/>
      <c r="I65" s="81"/>
      <c r="J65" s="81"/>
      <c r="K65" s="81"/>
    </row>
    <row r="66" spans="1:126" s="61" customFormat="1" x14ac:dyDescent="0.25">
      <c r="A66" s="10" t="s">
        <v>202</v>
      </c>
      <c r="B66" s="10"/>
      <c r="C66" s="43"/>
      <c r="D66" s="12"/>
      <c r="E66" s="10"/>
      <c r="F66" s="10"/>
      <c r="G66" s="10"/>
      <c r="H66" s="10"/>
      <c r="I66" s="10"/>
      <c r="J66" s="10"/>
      <c r="K66" s="10"/>
    </row>
    <row r="67" spans="1:126" s="2" customFormat="1" x14ac:dyDescent="0.25">
      <c r="A67" s="5" t="s">
        <v>278</v>
      </c>
      <c r="B67" t="s">
        <v>365</v>
      </c>
      <c r="C67" s="32" t="s">
        <v>407</v>
      </c>
      <c r="D67" t="s">
        <v>276</v>
      </c>
      <c r="E67" s="1">
        <v>35000</v>
      </c>
      <c r="F67" s="1">
        <f>E67*0.0287</f>
        <v>1004.5</v>
      </c>
      <c r="G67" s="1">
        <v>0</v>
      </c>
      <c r="H67" s="1">
        <f>E67*0.0304</f>
        <v>1064</v>
      </c>
      <c r="I67" s="1">
        <v>175</v>
      </c>
      <c r="J67" s="1">
        <v>2243.5</v>
      </c>
      <c r="K67" s="1">
        <f>E67-J67</f>
        <v>32756.5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</row>
    <row r="68" spans="1:126" s="2" customFormat="1" x14ac:dyDescent="0.25">
      <c r="A68" s="5" t="s">
        <v>8</v>
      </c>
      <c r="B68" t="s">
        <v>9</v>
      </c>
      <c r="C68" s="32" t="s">
        <v>406</v>
      </c>
      <c r="D68" t="s">
        <v>274</v>
      </c>
      <c r="E68" s="1">
        <v>32000</v>
      </c>
      <c r="F68" s="1">
        <v>918.4</v>
      </c>
      <c r="G68" s="1">
        <v>0</v>
      </c>
      <c r="H68" s="1">
        <v>972.8</v>
      </c>
      <c r="I68" s="1">
        <v>1525.12</v>
      </c>
      <c r="J68" s="1">
        <v>3416.32</v>
      </c>
      <c r="K68" s="1">
        <v>28583.68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</row>
    <row r="69" spans="1:126" x14ac:dyDescent="0.25">
      <c r="A69" s="5" t="s">
        <v>418</v>
      </c>
      <c r="B69" t="s">
        <v>419</v>
      </c>
      <c r="C69" s="32" t="s">
        <v>406</v>
      </c>
      <c r="D69" t="s">
        <v>274</v>
      </c>
      <c r="E69" s="1">
        <v>44000</v>
      </c>
      <c r="F69" s="1">
        <v>1262.8</v>
      </c>
      <c r="G69" s="1">
        <v>602.15</v>
      </c>
      <c r="H69" s="1">
        <v>1337.6</v>
      </c>
      <c r="I69" s="1">
        <v>2995.24</v>
      </c>
      <c r="J69" s="1">
        <v>6197.79</v>
      </c>
      <c r="K69" s="1">
        <v>37802.21</v>
      </c>
    </row>
    <row r="70" spans="1:126" x14ac:dyDescent="0.25">
      <c r="A70" s="5" t="s">
        <v>205</v>
      </c>
      <c r="B70" t="s">
        <v>239</v>
      </c>
      <c r="C70" s="32" t="s">
        <v>407</v>
      </c>
      <c r="D70" t="s">
        <v>274</v>
      </c>
      <c r="E70" s="1">
        <v>40000</v>
      </c>
      <c r="F70" s="1">
        <f t="shared" ref="F70:F74" si="22">E70*0.0287</f>
        <v>1148</v>
      </c>
      <c r="G70" s="1">
        <v>442.65</v>
      </c>
      <c r="H70" s="1">
        <f t="shared" ref="H70:H74" si="23">E70*0.0304</f>
        <v>1216</v>
      </c>
      <c r="I70" s="1">
        <v>2225</v>
      </c>
      <c r="J70" s="1">
        <v>5031.6499999999996</v>
      </c>
      <c r="K70" s="1">
        <v>34968.35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1:126" x14ac:dyDescent="0.25">
      <c r="A71" s="5" t="s">
        <v>206</v>
      </c>
      <c r="B71" t="s">
        <v>207</v>
      </c>
      <c r="C71" s="32" t="s">
        <v>406</v>
      </c>
      <c r="D71" t="s">
        <v>274</v>
      </c>
      <c r="E71" s="1">
        <v>58000</v>
      </c>
      <c r="F71" s="1">
        <f t="shared" si="22"/>
        <v>1664.6</v>
      </c>
      <c r="G71" s="1">
        <v>2578.04</v>
      </c>
      <c r="H71" s="1">
        <f t="shared" si="23"/>
        <v>1763.2</v>
      </c>
      <c r="I71" s="1">
        <v>3415.24</v>
      </c>
      <c r="J71" s="1">
        <v>9421.08</v>
      </c>
      <c r="K71" s="1">
        <f>E71-J71</f>
        <v>48578.92</v>
      </c>
    </row>
    <row r="72" spans="1:126" x14ac:dyDescent="0.25">
      <c r="A72" s="5" t="s">
        <v>335</v>
      </c>
      <c r="B72" s="21" t="s">
        <v>334</v>
      </c>
      <c r="C72" s="32" t="s">
        <v>407</v>
      </c>
      <c r="D72" s="16" t="s">
        <v>276</v>
      </c>
      <c r="E72" s="1">
        <v>36000</v>
      </c>
      <c r="F72" s="1">
        <f t="shared" si="22"/>
        <v>1033.2</v>
      </c>
      <c r="G72" s="1">
        <v>0</v>
      </c>
      <c r="H72" s="1">
        <f t="shared" si="23"/>
        <v>1094.4000000000001</v>
      </c>
      <c r="I72" s="1">
        <v>175</v>
      </c>
      <c r="J72" s="1">
        <v>2302.6</v>
      </c>
      <c r="K72" s="1">
        <f>+E72-J72</f>
        <v>33697.4</v>
      </c>
    </row>
    <row r="73" spans="1:126" x14ac:dyDescent="0.25">
      <c r="A73" s="5" t="s">
        <v>277</v>
      </c>
      <c r="B73" t="s">
        <v>208</v>
      </c>
      <c r="C73" s="32" t="s">
        <v>407</v>
      </c>
      <c r="D73" t="s">
        <v>276</v>
      </c>
      <c r="E73" s="1">
        <v>28350</v>
      </c>
      <c r="F73" s="1">
        <f t="shared" si="22"/>
        <v>813.65</v>
      </c>
      <c r="G73" s="1">
        <v>0</v>
      </c>
      <c r="H73" s="1">
        <v>861.84</v>
      </c>
      <c r="I73" s="1">
        <v>1584</v>
      </c>
      <c r="J73" s="1">
        <v>3259.49</v>
      </c>
      <c r="K73" s="1">
        <f t="shared" ref="K73:K77" si="24">E73-J73</f>
        <v>25090.51</v>
      </c>
    </row>
    <row r="74" spans="1:126" x14ac:dyDescent="0.25">
      <c r="A74" s="5" t="s">
        <v>291</v>
      </c>
      <c r="B74" t="s">
        <v>290</v>
      </c>
      <c r="C74" s="32" t="s">
        <v>406</v>
      </c>
      <c r="D74" t="s">
        <v>276</v>
      </c>
      <c r="E74" s="1">
        <v>61000</v>
      </c>
      <c r="F74" s="1">
        <f t="shared" si="22"/>
        <v>1750.7</v>
      </c>
      <c r="G74" s="1">
        <v>3674.86</v>
      </c>
      <c r="H74" s="1">
        <f t="shared" si="23"/>
        <v>1854.4</v>
      </c>
      <c r="I74" s="1">
        <v>175</v>
      </c>
      <c r="J74" s="1">
        <v>7454.96</v>
      </c>
      <c r="K74" s="1">
        <f t="shared" si="24"/>
        <v>53545.04</v>
      </c>
    </row>
    <row r="75" spans="1:126" x14ac:dyDescent="0.25">
      <c r="A75" s="5" t="s">
        <v>231</v>
      </c>
      <c r="B75" t="s">
        <v>232</v>
      </c>
      <c r="C75" s="32" t="s">
        <v>407</v>
      </c>
      <c r="D75" t="s">
        <v>276</v>
      </c>
      <c r="E75" s="1">
        <v>50000</v>
      </c>
      <c r="F75" s="1">
        <f t="shared" ref="F75:F76" si="25">E75*0.0287</f>
        <v>1435</v>
      </c>
      <c r="G75" s="1">
        <v>1854</v>
      </c>
      <c r="H75" s="1">
        <f t="shared" ref="H75:H76" si="26">E75*0.0304</f>
        <v>1520</v>
      </c>
      <c r="I75" s="1">
        <v>175</v>
      </c>
      <c r="J75" s="1">
        <v>4984</v>
      </c>
      <c r="K75" s="1">
        <f t="shared" ref="K75:K76" si="27">E75-J75</f>
        <v>45016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</row>
    <row r="76" spans="1:126" x14ac:dyDescent="0.25">
      <c r="A76" s="5" t="s">
        <v>414</v>
      </c>
      <c r="B76" t="s">
        <v>134</v>
      </c>
      <c r="C76" s="32" t="s">
        <v>406</v>
      </c>
      <c r="D76" t="s">
        <v>276</v>
      </c>
      <c r="E76" s="1">
        <v>49000</v>
      </c>
      <c r="F76" s="1">
        <f t="shared" si="25"/>
        <v>1406.3</v>
      </c>
      <c r="G76" s="1">
        <v>1712.87</v>
      </c>
      <c r="H76" s="1">
        <f t="shared" si="26"/>
        <v>1489.6</v>
      </c>
      <c r="I76" s="1">
        <v>175</v>
      </c>
      <c r="J76" s="1">
        <v>4783.7700000000004</v>
      </c>
      <c r="K76" s="1">
        <f t="shared" si="27"/>
        <v>44216.23</v>
      </c>
    </row>
    <row r="77" spans="1:126" x14ac:dyDescent="0.25">
      <c r="A77" s="5" t="s">
        <v>368</v>
      </c>
      <c r="B77" t="s">
        <v>358</v>
      </c>
      <c r="C77" s="32" t="s">
        <v>406</v>
      </c>
      <c r="D77" t="s">
        <v>276</v>
      </c>
      <c r="E77" s="1">
        <v>133000</v>
      </c>
      <c r="F77" s="1">
        <v>3817.1</v>
      </c>
      <c r="G77" s="1">
        <v>19867.79</v>
      </c>
      <c r="H77" s="1">
        <v>4043.2</v>
      </c>
      <c r="I77" s="1">
        <v>1355</v>
      </c>
      <c r="J77" s="1">
        <v>29083.09</v>
      </c>
      <c r="K77" s="1">
        <f t="shared" si="24"/>
        <v>103916.91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</row>
    <row r="78" spans="1:126" x14ac:dyDescent="0.25">
      <c r="A78" s="3" t="s">
        <v>12</v>
      </c>
      <c r="B78" s="3">
        <v>11</v>
      </c>
      <c r="C78" s="34"/>
      <c r="D78" s="3"/>
      <c r="E78" s="4">
        <f t="shared" ref="E78:K78" si="28">SUM(E67:E77)</f>
        <v>566350</v>
      </c>
      <c r="F78" s="4">
        <f t="shared" si="28"/>
        <v>16254.25</v>
      </c>
      <c r="G78" s="4">
        <f t="shared" si="28"/>
        <v>30732.36</v>
      </c>
      <c r="H78" s="4">
        <f>SUM(H67:H77)</f>
        <v>17217.04</v>
      </c>
      <c r="I78" s="4">
        <f t="shared" si="28"/>
        <v>13974.6</v>
      </c>
      <c r="J78" s="4">
        <f t="shared" si="28"/>
        <v>78178.25</v>
      </c>
      <c r="K78" s="4">
        <f t="shared" si="28"/>
        <v>488171.75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1:126" x14ac:dyDescent="0.25"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</row>
    <row r="80" spans="1:126" s="14" customFormat="1" ht="17.25" customHeight="1" x14ac:dyDescent="0.25">
      <c r="A80" s="10" t="s">
        <v>380</v>
      </c>
      <c r="B80" s="10"/>
      <c r="C80" s="36"/>
      <c r="D80" s="12"/>
      <c r="E80" s="10"/>
      <c r="F80" s="10"/>
      <c r="G80" s="10"/>
      <c r="H80" s="10"/>
      <c r="I80" s="10"/>
      <c r="J80" s="10"/>
      <c r="K80" s="10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</row>
    <row r="81" spans="1:126" x14ac:dyDescent="0.25">
      <c r="A81" t="s">
        <v>209</v>
      </c>
      <c r="B81" t="s">
        <v>210</v>
      </c>
      <c r="C81" s="32" t="s">
        <v>406</v>
      </c>
      <c r="D81" t="s">
        <v>276</v>
      </c>
      <c r="E81" s="1">
        <v>44000</v>
      </c>
      <c r="F81" s="1">
        <f>E81*0.0287</f>
        <v>1262.8</v>
      </c>
      <c r="G81" s="1">
        <v>1007.19</v>
      </c>
      <c r="H81" s="1">
        <f>E81*0.0304</f>
        <v>1337.6</v>
      </c>
      <c r="I81" s="1">
        <v>1395</v>
      </c>
      <c r="J81" s="1">
        <v>5002.59</v>
      </c>
      <c r="K81" s="1">
        <v>38997.410000000003</v>
      </c>
    </row>
    <row r="82" spans="1:126" x14ac:dyDescent="0.25">
      <c r="A82" t="s">
        <v>212</v>
      </c>
      <c r="B82" t="s">
        <v>210</v>
      </c>
      <c r="C82" s="32" t="s">
        <v>407</v>
      </c>
      <c r="D82" t="s">
        <v>274</v>
      </c>
      <c r="E82" s="1">
        <v>45000</v>
      </c>
      <c r="F82" s="1">
        <f t="shared" ref="F82:F85" si="29">E82*0.0287</f>
        <v>1291.5</v>
      </c>
      <c r="G82" s="1">
        <v>1148.33</v>
      </c>
      <c r="H82" s="1">
        <f t="shared" ref="H82:H87" si="30">E82*0.0304</f>
        <v>1368</v>
      </c>
      <c r="I82" s="1">
        <v>175</v>
      </c>
      <c r="J82" s="1">
        <v>3982.83</v>
      </c>
      <c r="K82" s="1">
        <f t="shared" ref="K82" si="31">E82-J82</f>
        <v>41017.17</v>
      </c>
    </row>
    <row r="83" spans="1:126" x14ac:dyDescent="0.25">
      <c r="A83" t="s">
        <v>213</v>
      </c>
      <c r="B83" t="s">
        <v>16</v>
      </c>
      <c r="C83" s="32" t="s">
        <v>406</v>
      </c>
      <c r="D83" t="s">
        <v>274</v>
      </c>
      <c r="E83" s="1">
        <v>89500</v>
      </c>
      <c r="F83" s="1">
        <f t="shared" si="29"/>
        <v>2568.65</v>
      </c>
      <c r="G83" s="1">
        <v>9635.51</v>
      </c>
      <c r="H83" s="1">
        <f t="shared" si="30"/>
        <v>2720.8</v>
      </c>
      <c r="I83" s="1">
        <v>1617.5</v>
      </c>
      <c r="J83" s="1">
        <v>16542.46</v>
      </c>
      <c r="K83" s="1">
        <v>72957.539999999994</v>
      </c>
    </row>
    <row r="84" spans="1:126" x14ac:dyDescent="0.25">
      <c r="A84" s="17" t="s">
        <v>337</v>
      </c>
      <c r="B84" s="17" t="s">
        <v>290</v>
      </c>
      <c r="C84" s="37" t="s">
        <v>407</v>
      </c>
      <c r="D84" s="22" t="s">
        <v>276</v>
      </c>
      <c r="E84" s="1">
        <v>51000</v>
      </c>
      <c r="F84" s="1">
        <f t="shared" si="29"/>
        <v>1463.7</v>
      </c>
      <c r="G84" s="1">
        <v>1995.14</v>
      </c>
      <c r="H84" s="1">
        <f t="shared" si="30"/>
        <v>1550.4</v>
      </c>
      <c r="I84" s="1">
        <v>175</v>
      </c>
      <c r="J84" s="1">
        <v>5184.24</v>
      </c>
      <c r="K84" s="1">
        <f t="shared" ref="K84" si="32">E84-J84</f>
        <v>45815.76</v>
      </c>
    </row>
    <row r="85" spans="1:126" x14ac:dyDescent="0.25">
      <c r="A85" s="17" t="s">
        <v>446</v>
      </c>
      <c r="B85" s="17" t="s">
        <v>447</v>
      </c>
      <c r="C85" s="37" t="s">
        <v>407</v>
      </c>
      <c r="D85" s="22" t="s">
        <v>276</v>
      </c>
      <c r="E85" s="1">
        <v>44000</v>
      </c>
      <c r="F85" s="1">
        <f t="shared" si="29"/>
        <v>1262.8</v>
      </c>
      <c r="G85" s="1">
        <v>1007.19</v>
      </c>
      <c r="H85" s="1">
        <f t="shared" si="30"/>
        <v>1337.6</v>
      </c>
      <c r="I85" s="1">
        <v>175</v>
      </c>
      <c r="J85" s="1">
        <v>3782.59</v>
      </c>
      <c r="K85" s="1">
        <v>40217.410000000003</v>
      </c>
    </row>
    <row r="86" spans="1:126" x14ac:dyDescent="0.25">
      <c r="A86" s="17" t="s">
        <v>448</v>
      </c>
      <c r="B86" s="17" t="s">
        <v>447</v>
      </c>
      <c r="C86" s="37" t="s">
        <v>406</v>
      </c>
      <c r="D86" s="22" t="s">
        <v>276</v>
      </c>
      <c r="E86" s="1">
        <v>44000</v>
      </c>
      <c r="F86" s="1">
        <v>1262.8</v>
      </c>
      <c r="G86" s="1">
        <v>1007.19</v>
      </c>
      <c r="H86" s="1">
        <f t="shared" si="30"/>
        <v>1337.6</v>
      </c>
      <c r="I86" s="1">
        <v>175</v>
      </c>
      <c r="J86" s="1">
        <v>3782.59</v>
      </c>
      <c r="K86" s="1">
        <v>40217.410000000003</v>
      </c>
    </row>
    <row r="87" spans="1:126" s="14" customFormat="1" x14ac:dyDescent="0.25">
      <c r="A87" s="17" t="s">
        <v>449</v>
      </c>
      <c r="B87" s="17" t="s">
        <v>447</v>
      </c>
      <c r="C87" s="37" t="s">
        <v>407</v>
      </c>
      <c r="D87" s="22" t="s">
        <v>276</v>
      </c>
      <c r="E87" s="1">
        <v>44000</v>
      </c>
      <c r="F87" s="1">
        <v>1262.8</v>
      </c>
      <c r="G87" s="1">
        <v>1007.19</v>
      </c>
      <c r="H87" s="1">
        <f t="shared" si="30"/>
        <v>1337.6</v>
      </c>
      <c r="I87" s="1">
        <v>175</v>
      </c>
      <c r="J87" s="1">
        <v>3782.59</v>
      </c>
      <c r="K87" s="1">
        <v>40217.410000000003</v>
      </c>
    </row>
    <row r="88" spans="1:126" s="14" customFormat="1" x14ac:dyDescent="0.25">
      <c r="A88" s="3" t="s">
        <v>12</v>
      </c>
      <c r="B88" s="3">
        <v>7</v>
      </c>
      <c r="C88" s="34"/>
      <c r="D88" s="3"/>
      <c r="E88" s="4">
        <f>SUM(E81:E84)+E85+E86+E87</f>
        <v>361500</v>
      </c>
      <c r="F88" s="4">
        <f t="shared" ref="F88:K88" si="33">SUM(F81:F87)</f>
        <v>10375.049999999999</v>
      </c>
      <c r="G88" s="4">
        <f t="shared" si="33"/>
        <v>16807.740000000002</v>
      </c>
      <c r="H88" s="4">
        <f t="shared" si="33"/>
        <v>10989.6</v>
      </c>
      <c r="I88" s="4">
        <f t="shared" si="33"/>
        <v>3887.5</v>
      </c>
      <c r="J88" s="4">
        <f t="shared" si="33"/>
        <v>42059.89</v>
      </c>
      <c r="K88" s="4">
        <f t="shared" si="33"/>
        <v>319440.11</v>
      </c>
    </row>
    <row r="89" spans="1:126" s="14" customFormat="1" x14ac:dyDescent="0.25">
      <c r="A89"/>
      <c r="B89"/>
      <c r="C89" s="32"/>
      <c r="D89"/>
      <c r="E89" s="1"/>
      <c r="F89" s="1"/>
      <c r="G89" s="1"/>
      <c r="H89" s="1"/>
      <c r="I89" s="1"/>
      <c r="J89" s="1"/>
      <c r="K89" s="1"/>
    </row>
    <row r="90" spans="1:126" x14ac:dyDescent="0.25">
      <c r="A90" s="10" t="s">
        <v>379</v>
      </c>
      <c r="B90" s="10"/>
      <c r="C90" s="36"/>
      <c r="D90" s="12"/>
      <c r="E90" s="10"/>
      <c r="F90" s="10"/>
      <c r="G90" s="10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:126" x14ac:dyDescent="0.25">
      <c r="A91" s="52" t="s">
        <v>211</v>
      </c>
      <c r="B91" s="52" t="s">
        <v>112</v>
      </c>
      <c r="C91" s="43" t="s">
        <v>406</v>
      </c>
      <c r="D91" s="52" t="s">
        <v>276</v>
      </c>
      <c r="E91" s="55">
        <v>51000</v>
      </c>
      <c r="F91" s="94">
        <v>1463.7</v>
      </c>
      <c r="G91" s="54">
        <v>1995.14</v>
      </c>
      <c r="H91" s="55">
        <v>1550.4</v>
      </c>
      <c r="I91" s="55">
        <v>175</v>
      </c>
      <c r="J91" s="55">
        <v>5184.24</v>
      </c>
      <c r="K91" s="55">
        <v>45815.76</v>
      </c>
    </row>
    <row r="92" spans="1:126" x14ac:dyDescent="0.25">
      <c r="A92" s="3" t="s">
        <v>12</v>
      </c>
      <c r="B92" s="3">
        <v>1</v>
      </c>
      <c r="C92" s="34"/>
      <c r="D92" s="3"/>
      <c r="E92" s="4">
        <f>E91</f>
        <v>51000</v>
      </c>
      <c r="F92" s="4">
        <f>+F91</f>
        <v>1463.7</v>
      </c>
      <c r="G92" s="4">
        <f>G91</f>
        <v>1995.14</v>
      </c>
      <c r="H92" s="4">
        <f>H91</f>
        <v>1550.4</v>
      </c>
      <c r="I92" s="4">
        <f>I91</f>
        <v>175</v>
      </c>
      <c r="J92" s="4">
        <f>J91</f>
        <v>5184.24</v>
      </c>
      <c r="K92" s="4">
        <f>K91</f>
        <v>45815.76</v>
      </c>
    </row>
    <row r="93" spans="1:126" s="14" customFormat="1" x14ac:dyDescent="0.25">
      <c r="A93"/>
      <c r="B93"/>
      <c r="C93" s="32"/>
      <c r="D93"/>
      <c r="E93" s="1"/>
      <c r="F93" s="1"/>
      <c r="G93" s="1"/>
      <c r="H93" s="1"/>
      <c r="I93" s="1"/>
      <c r="J93" s="1"/>
      <c r="K93" s="1"/>
    </row>
    <row r="94" spans="1:126" s="14" customFormat="1" x14ac:dyDescent="0.25">
      <c r="A94" s="101" t="s">
        <v>219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1:126" x14ac:dyDescent="0.25">
      <c r="A95" t="s">
        <v>351</v>
      </c>
      <c r="B95" s="21" t="s">
        <v>20</v>
      </c>
      <c r="C95" s="32" t="s">
        <v>406</v>
      </c>
      <c r="D95" t="s">
        <v>276</v>
      </c>
      <c r="E95" s="1">
        <v>27500</v>
      </c>
      <c r="F95" s="1">
        <f>E95*0.0287</f>
        <v>789.25</v>
      </c>
      <c r="G95" s="1">
        <v>0</v>
      </c>
      <c r="H95" s="1">
        <f>E95*0.0304</f>
        <v>836</v>
      </c>
      <c r="I95" s="1">
        <v>1175</v>
      </c>
      <c r="J95" s="1">
        <v>2800.25</v>
      </c>
      <c r="K95" s="1">
        <v>24699.75</v>
      </c>
    </row>
    <row r="96" spans="1:126" x14ac:dyDescent="0.25">
      <c r="A96" s="3" t="s">
        <v>12</v>
      </c>
      <c r="B96" s="3">
        <v>1</v>
      </c>
      <c r="C96" s="34"/>
      <c r="D96" s="3"/>
      <c r="E96" s="4">
        <f t="shared" ref="E96:K96" si="34">SUM(E95:E95)</f>
        <v>27500</v>
      </c>
      <c r="F96" s="4">
        <f t="shared" si="34"/>
        <v>789.25</v>
      </c>
      <c r="G96" s="4">
        <f t="shared" si="34"/>
        <v>0</v>
      </c>
      <c r="H96" s="4">
        <f t="shared" si="34"/>
        <v>836</v>
      </c>
      <c r="I96" s="4">
        <f t="shared" si="34"/>
        <v>1175</v>
      </c>
      <c r="J96" s="4">
        <f t="shared" si="34"/>
        <v>2800.25</v>
      </c>
      <c r="K96" s="4">
        <f t="shared" si="34"/>
        <v>24699.75</v>
      </c>
    </row>
    <row r="97" spans="1:126" x14ac:dyDescent="0.25">
      <c r="L97"/>
      <c r="M97"/>
      <c r="N97"/>
      <c r="O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x14ac:dyDescent="0.25">
      <c r="A98" s="101" t="s">
        <v>499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/>
      <c r="M98"/>
      <c r="N98"/>
      <c r="O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x14ac:dyDescent="0.25">
      <c r="A99" t="s">
        <v>62</v>
      </c>
      <c r="B99" t="s">
        <v>420</v>
      </c>
      <c r="C99" s="32" t="s">
        <v>406</v>
      </c>
      <c r="D99" t="s">
        <v>274</v>
      </c>
      <c r="E99" s="1">
        <v>45000</v>
      </c>
      <c r="F99" s="1">
        <f t="shared" ref="F99:F100" si="35">E99*0.0287</f>
        <v>1291.5</v>
      </c>
      <c r="G99" s="1">
        <v>0</v>
      </c>
      <c r="H99" s="1">
        <f t="shared" ref="H99:H100" si="36">E99*0.0304</f>
        <v>1368</v>
      </c>
      <c r="I99" s="1">
        <v>2845.24</v>
      </c>
      <c r="J99" s="1">
        <v>5504.74</v>
      </c>
      <c r="K99" s="1">
        <f t="shared" ref="K99" si="37">E99-J99</f>
        <v>39495.26</v>
      </c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x14ac:dyDescent="0.25">
      <c r="A100" t="s">
        <v>63</v>
      </c>
      <c r="B100" t="s">
        <v>420</v>
      </c>
      <c r="C100" s="32" t="s">
        <v>406</v>
      </c>
      <c r="D100" t="s">
        <v>274</v>
      </c>
      <c r="E100" s="1">
        <v>76000</v>
      </c>
      <c r="F100" s="1">
        <f t="shared" si="35"/>
        <v>2181.1999999999998</v>
      </c>
      <c r="G100" s="1">
        <v>6497.56</v>
      </c>
      <c r="H100" s="1">
        <f t="shared" si="36"/>
        <v>2310.4</v>
      </c>
      <c r="I100" s="1">
        <v>145</v>
      </c>
      <c r="J100" s="1">
        <f>F100+G100+H100+I100</f>
        <v>11134.16</v>
      </c>
      <c r="K100" s="1">
        <f>E100-J100</f>
        <v>64865.84</v>
      </c>
    </row>
    <row r="101" spans="1:126" x14ac:dyDescent="0.25">
      <c r="A101" s="3" t="s">
        <v>12</v>
      </c>
      <c r="B101" s="3">
        <v>2</v>
      </c>
      <c r="C101" s="34"/>
      <c r="D101" s="3"/>
      <c r="E101" s="4">
        <f t="shared" ref="E101:K101" si="38">SUM(E99:E100)</f>
        <v>121000</v>
      </c>
      <c r="F101" s="4">
        <f t="shared" si="38"/>
        <v>3472.7</v>
      </c>
      <c r="G101" s="4">
        <f t="shared" si="38"/>
        <v>6497.56</v>
      </c>
      <c r="H101" s="4">
        <f t="shared" si="38"/>
        <v>3678.4</v>
      </c>
      <c r="I101" s="4">
        <f t="shared" si="38"/>
        <v>2990.24</v>
      </c>
      <c r="J101" s="4">
        <f t="shared" si="38"/>
        <v>16638.900000000001</v>
      </c>
      <c r="K101" s="4">
        <f t="shared" si="38"/>
        <v>104361.1</v>
      </c>
    </row>
    <row r="103" spans="1:126" x14ac:dyDescent="0.25">
      <c r="A103" s="101" t="s">
        <v>381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:126" x14ac:dyDescent="0.25">
      <c r="A104" t="s">
        <v>29</v>
      </c>
      <c r="B104" t="s">
        <v>320</v>
      </c>
      <c r="C104" s="32" t="s">
        <v>406</v>
      </c>
      <c r="D104" t="s">
        <v>274</v>
      </c>
      <c r="E104" s="1">
        <v>89500</v>
      </c>
      <c r="F104" s="1">
        <f t="shared" ref="F104" si="39">E104*0.0287</f>
        <v>2568.65</v>
      </c>
      <c r="G104" s="1">
        <v>9297.98</v>
      </c>
      <c r="H104" s="1">
        <f t="shared" ref="H104" si="40">E104*0.0304</f>
        <v>2720.8</v>
      </c>
      <c r="I104" s="1">
        <v>6633.94</v>
      </c>
      <c r="J104" s="1">
        <v>21221.37</v>
      </c>
      <c r="K104" s="1">
        <f>+E104-J104</f>
        <v>68278.63</v>
      </c>
    </row>
    <row r="105" spans="1:126" x14ac:dyDescent="0.25">
      <c r="A105" t="s">
        <v>258</v>
      </c>
      <c r="B105" t="s">
        <v>112</v>
      </c>
      <c r="C105" s="32" t="s">
        <v>406</v>
      </c>
      <c r="D105" t="s">
        <v>276</v>
      </c>
      <c r="E105" s="1">
        <v>66000</v>
      </c>
      <c r="F105" s="1">
        <f>E105*0.0287</f>
        <v>1894.2</v>
      </c>
      <c r="G105" s="1">
        <v>4615.76</v>
      </c>
      <c r="H105" s="1">
        <f>E105*0.0304</f>
        <v>2006.4</v>
      </c>
      <c r="I105" s="1">
        <v>715</v>
      </c>
      <c r="J105" s="1">
        <v>9231.36</v>
      </c>
      <c r="K105" s="1">
        <f t="shared" ref="K105:K107" si="41">+E105-J105</f>
        <v>56768.639999999999</v>
      </c>
    </row>
    <row r="106" spans="1:126" x14ac:dyDescent="0.25">
      <c r="A106" s="17" t="s">
        <v>338</v>
      </c>
      <c r="B106" s="17" t="s">
        <v>366</v>
      </c>
      <c r="C106" s="37" t="s">
        <v>406</v>
      </c>
      <c r="D106" s="22" t="s">
        <v>276</v>
      </c>
      <c r="E106" s="1">
        <v>44000</v>
      </c>
      <c r="F106" s="1">
        <f>E106*0.0287</f>
        <v>1262.8</v>
      </c>
      <c r="G106" s="1">
        <v>1007.19</v>
      </c>
      <c r="H106" s="1">
        <f>E106*0.0304</f>
        <v>1337.6</v>
      </c>
      <c r="I106" s="1">
        <v>275</v>
      </c>
      <c r="J106" s="1">
        <v>3882.59</v>
      </c>
      <c r="K106" s="1">
        <f t="shared" si="41"/>
        <v>40117.410000000003</v>
      </c>
    </row>
    <row r="107" spans="1:126" s="14" customFormat="1" x14ac:dyDescent="0.25">
      <c r="A107" t="s">
        <v>220</v>
      </c>
      <c r="B107" t="s">
        <v>366</v>
      </c>
      <c r="C107" s="32" t="s">
        <v>406</v>
      </c>
      <c r="D107" t="s">
        <v>274</v>
      </c>
      <c r="E107" s="1">
        <v>44000</v>
      </c>
      <c r="F107" s="1">
        <v>1262.8</v>
      </c>
      <c r="G107" s="1">
        <v>804.67</v>
      </c>
      <c r="H107" s="1">
        <v>1337.6</v>
      </c>
      <c r="I107" s="1">
        <v>1525.12</v>
      </c>
      <c r="J107" s="1">
        <v>4930.1899999999996</v>
      </c>
      <c r="K107" s="1">
        <f t="shared" si="41"/>
        <v>39069.81</v>
      </c>
    </row>
    <row r="108" spans="1:126" x14ac:dyDescent="0.25">
      <c r="A108" s="3" t="s">
        <v>12</v>
      </c>
      <c r="B108" s="3">
        <v>4</v>
      </c>
      <c r="C108" s="34"/>
      <c r="D108" s="3"/>
      <c r="E108" s="4">
        <f>SUM(E104:E107)</f>
        <v>243500</v>
      </c>
      <c r="F108" s="4">
        <f>+F106+F104+F105+F107</f>
        <v>6988.45</v>
      </c>
      <c r="G108" s="4">
        <f>SUM(G103:G107)</f>
        <v>15725.6</v>
      </c>
      <c r="H108" s="4">
        <f>SUM(H103:H107)</f>
        <v>7402.4</v>
      </c>
      <c r="I108" s="4">
        <f>SUM(I103:I107)</f>
        <v>9149.06</v>
      </c>
      <c r="J108" s="4">
        <f>SUM(J104:J107)</f>
        <v>39265.51</v>
      </c>
      <c r="K108" s="4">
        <f>SUM(K104:K107)</f>
        <v>204234.49</v>
      </c>
    </row>
    <row r="109" spans="1:126" x14ac:dyDescent="0.25"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x14ac:dyDescent="0.25">
      <c r="A110" s="101" t="s">
        <v>382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x14ac:dyDescent="0.25">
      <c r="A111" t="s">
        <v>27</v>
      </c>
      <c r="B111" t="s">
        <v>28</v>
      </c>
      <c r="C111" s="32" t="s">
        <v>406</v>
      </c>
      <c r="D111" t="s">
        <v>274</v>
      </c>
      <c r="E111" s="1">
        <v>89500</v>
      </c>
      <c r="F111" s="1">
        <f>E111*0.0287</f>
        <v>2568.65</v>
      </c>
      <c r="G111" s="1">
        <v>9297.98</v>
      </c>
      <c r="H111" s="1">
        <f>E111*0.0304</f>
        <v>2720.8</v>
      </c>
      <c r="I111" s="1">
        <v>12726.9</v>
      </c>
      <c r="J111" s="1">
        <v>27314.33</v>
      </c>
      <c r="K111" s="1">
        <f>E111-J111</f>
        <v>62185.67</v>
      </c>
    </row>
    <row r="112" spans="1:126" x14ac:dyDescent="0.25">
      <c r="A112" s="3" t="s">
        <v>12</v>
      </c>
      <c r="B112" s="3">
        <v>1</v>
      </c>
      <c r="C112" s="34"/>
      <c r="D112" s="3"/>
      <c r="E112" s="4">
        <f t="shared" ref="E112:K112" si="42">SUM(E111)</f>
        <v>89500</v>
      </c>
      <c r="F112" s="4">
        <f t="shared" si="42"/>
        <v>2568.65</v>
      </c>
      <c r="G112" s="4">
        <f t="shared" si="42"/>
        <v>9297.98</v>
      </c>
      <c r="H112" s="4">
        <f t="shared" si="42"/>
        <v>2720.8</v>
      </c>
      <c r="I112" s="4">
        <f>I111</f>
        <v>12726.9</v>
      </c>
      <c r="J112" s="4">
        <f t="shared" si="42"/>
        <v>27314.33</v>
      </c>
      <c r="K112" s="4">
        <f t="shared" si="42"/>
        <v>62185.67</v>
      </c>
    </row>
    <row r="114" spans="1:126" x14ac:dyDescent="0.25">
      <c r="A114" s="101" t="s">
        <v>383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1:126" x14ac:dyDescent="0.25">
      <c r="A115" t="s">
        <v>257</v>
      </c>
      <c r="B115" t="s">
        <v>119</v>
      </c>
      <c r="C115" s="32" t="s">
        <v>406</v>
      </c>
      <c r="D115" t="s">
        <v>276</v>
      </c>
      <c r="E115" s="1">
        <v>76000</v>
      </c>
      <c r="F115" s="1">
        <f>E115*0.0287</f>
        <v>2181.1999999999998</v>
      </c>
      <c r="G115" s="1">
        <v>6497.56</v>
      </c>
      <c r="H115" s="1">
        <f>E115*0.0304</f>
        <v>2310.4</v>
      </c>
      <c r="I115" s="1">
        <v>1305</v>
      </c>
      <c r="J115" s="1">
        <v>12294.16</v>
      </c>
      <c r="K115" s="1">
        <f>+E115-J115</f>
        <v>63705.84</v>
      </c>
    </row>
    <row r="116" spans="1:126" x14ac:dyDescent="0.25">
      <c r="A116" t="s">
        <v>141</v>
      </c>
      <c r="B116" t="s">
        <v>366</v>
      </c>
      <c r="C116" s="32" t="s">
        <v>406</v>
      </c>
      <c r="D116" t="s">
        <v>274</v>
      </c>
      <c r="E116" s="1">
        <v>44000</v>
      </c>
      <c r="F116" s="1">
        <f>E116*0.0287</f>
        <v>1262.8</v>
      </c>
      <c r="G116" s="1">
        <v>1007.19</v>
      </c>
      <c r="H116" s="1">
        <f>E116*0.0304</f>
        <v>1337.6</v>
      </c>
      <c r="I116" s="1">
        <v>1495</v>
      </c>
      <c r="J116" s="1">
        <v>5102.59</v>
      </c>
      <c r="K116" s="1">
        <v>38897.410000000003</v>
      </c>
    </row>
    <row r="117" spans="1:126" x14ac:dyDescent="0.25">
      <c r="A117" t="s">
        <v>442</v>
      </c>
      <c r="B117" t="s">
        <v>119</v>
      </c>
      <c r="C117" s="32" t="s">
        <v>406</v>
      </c>
      <c r="D117" t="s">
        <v>274</v>
      </c>
      <c r="E117" s="1">
        <v>56000</v>
      </c>
      <c r="F117" s="1">
        <v>1607.2</v>
      </c>
      <c r="G117" s="1">
        <v>0</v>
      </c>
      <c r="H117" s="1">
        <v>1702.4</v>
      </c>
      <c r="I117" s="1">
        <v>1895</v>
      </c>
      <c r="J117" s="1">
        <v>5204.6000000000004</v>
      </c>
      <c r="K117" s="1">
        <f>E117-J117</f>
        <v>50795.4</v>
      </c>
    </row>
    <row r="118" spans="1:126" x14ac:dyDescent="0.25">
      <c r="A118" s="3" t="s">
        <v>12</v>
      </c>
      <c r="B118" s="3">
        <v>3</v>
      </c>
      <c r="C118" s="34"/>
      <c r="D118" s="3"/>
      <c r="E118" s="4">
        <f>E115+E116+E117</f>
        <v>176000</v>
      </c>
      <c r="F118" s="4">
        <f>SUM(F115:F117)</f>
        <v>5051.2</v>
      </c>
      <c r="G118" s="4">
        <f>SUM(G114:G116)+G117</f>
        <v>7504.75</v>
      </c>
      <c r="H118" s="4">
        <f>SUM(H114:H116)+H117</f>
        <v>5350.4</v>
      </c>
      <c r="I118" s="4">
        <f>SUM(I114:I116)+I117</f>
        <v>4695</v>
      </c>
      <c r="J118" s="4">
        <f>SUM(J114:J116)+J117</f>
        <v>22601.35</v>
      </c>
      <c r="K118" s="4">
        <f>SUM(K114:K116)+K117</f>
        <v>153398.65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20" spans="1:126" x14ac:dyDescent="0.25">
      <c r="A120" s="10" t="s">
        <v>384</v>
      </c>
      <c r="B120" s="10"/>
      <c r="C120" s="36"/>
      <c r="D120" s="12"/>
      <c r="E120" s="10"/>
      <c r="F120" s="10"/>
      <c r="G120" s="10"/>
      <c r="H120" s="10"/>
      <c r="I120" s="10"/>
      <c r="J120" s="10"/>
      <c r="K120" s="10"/>
    </row>
    <row r="121" spans="1:126" x14ac:dyDescent="0.25">
      <c r="A121" t="s">
        <v>271</v>
      </c>
      <c r="B121" t="s">
        <v>195</v>
      </c>
      <c r="C121" s="32" t="s">
        <v>407</v>
      </c>
      <c r="D121" t="s">
        <v>276</v>
      </c>
      <c r="E121" s="1">
        <v>36000</v>
      </c>
      <c r="F121" s="1">
        <f>E121*0.0287</f>
        <v>1033.2</v>
      </c>
      <c r="G121" s="1">
        <v>0</v>
      </c>
      <c r="H121" s="1">
        <v>1094.4000000000001</v>
      </c>
      <c r="I121" s="1">
        <v>3425.12</v>
      </c>
      <c r="J121" s="1">
        <v>5552.72</v>
      </c>
      <c r="K121" s="1">
        <v>30447.279999999999</v>
      </c>
    </row>
    <row r="122" spans="1:126" x14ac:dyDescent="0.25">
      <c r="A122" t="s">
        <v>270</v>
      </c>
      <c r="B122" t="s">
        <v>195</v>
      </c>
      <c r="C122" s="32" t="s">
        <v>406</v>
      </c>
      <c r="D122" t="s">
        <v>276</v>
      </c>
      <c r="E122" s="1">
        <v>36000</v>
      </c>
      <c r="F122" s="1">
        <f>E122*0.0287</f>
        <v>1033.2</v>
      </c>
      <c r="G122" s="1">
        <v>0</v>
      </c>
      <c r="H122" s="1">
        <v>1094.4000000000001</v>
      </c>
      <c r="I122" s="1">
        <v>2875.24</v>
      </c>
      <c r="J122" s="1">
        <v>5002.84</v>
      </c>
      <c r="K122" s="1">
        <v>30997.16</v>
      </c>
    </row>
    <row r="123" spans="1:126" x14ac:dyDescent="0.25">
      <c r="A123" t="s">
        <v>272</v>
      </c>
      <c r="B123" t="s">
        <v>59</v>
      </c>
      <c r="C123" s="32" t="s">
        <v>406</v>
      </c>
      <c r="D123" t="s">
        <v>276</v>
      </c>
      <c r="E123" s="1">
        <v>33000</v>
      </c>
      <c r="F123" s="1">
        <f t="shared" ref="F123:F137" si="43">E123*0.0287</f>
        <v>947.1</v>
      </c>
      <c r="G123" s="1">
        <v>0</v>
      </c>
      <c r="H123" s="1">
        <v>1003.2</v>
      </c>
      <c r="I123" s="1">
        <v>1475.12</v>
      </c>
      <c r="J123" s="1">
        <f t="shared" ref="J123" si="44">+F123+G123+H123+I123</f>
        <v>3425.42</v>
      </c>
      <c r="K123" s="1">
        <f t="shared" ref="K123" si="45">+E123-J123</f>
        <v>29574.58</v>
      </c>
    </row>
    <row r="124" spans="1:126" x14ac:dyDescent="0.25">
      <c r="A124" t="s">
        <v>176</v>
      </c>
      <c r="B124" t="s">
        <v>254</v>
      </c>
      <c r="C124" s="32" t="s">
        <v>407</v>
      </c>
      <c r="D124" t="s">
        <v>274</v>
      </c>
      <c r="E124" s="1">
        <v>76000</v>
      </c>
      <c r="F124" s="1">
        <f t="shared" si="43"/>
        <v>2181.1999999999998</v>
      </c>
      <c r="G124" s="1">
        <v>6497.56</v>
      </c>
      <c r="H124" s="1">
        <v>2310.4</v>
      </c>
      <c r="I124" s="1">
        <v>2315</v>
      </c>
      <c r="J124" s="1">
        <v>13304.16</v>
      </c>
      <c r="K124" s="1">
        <v>62695.839999999997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t="s">
        <v>273</v>
      </c>
      <c r="B125" t="s">
        <v>112</v>
      </c>
      <c r="C125" s="32" t="s">
        <v>407</v>
      </c>
      <c r="D125" t="s">
        <v>276</v>
      </c>
      <c r="E125" s="1">
        <v>75000</v>
      </c>
      <c r="F125" s="1">
        <f t="shared" si="43"/>
        <v>2152.5</v>
      </c>
      <c r="G125" s="1">
        <v>6309.38</v>
      </c>
      <c r="H125" s="1">
        <f t="shared" ref="H125:H137" si="46">E125*0.0304</f>
        <v>2280</v>
      </c>
      <c r="I125" s="1">
        <v>1775</v>
      </c>
      <c r="J125" s="1">
        <v>12516.88</v>
      </c>
      <c r="K125" s="1">
        <v>62483.12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x14ac:dyDescent="0.25">
      <c r="A126" t="s">
        <v>331</v>
      </c>
      <c r="B126" t="s">
        <v>16</v>
      </c>
      <c r="C126" s="32" t="s">
        <v>407</v>
      </c>
      <c r="D126" t="s">
        <v>276</v>
      </c>
      <c r="E126" s="1">
        <v>100000</v>
      </c>
      <c r="F126" s="1">
        <f t="shared" si="43"/>
        <v>2870</v>
      </c>
      <c r="G126" s="1">
        <v>12105.37</v>
      </c>
      <c r="H126" s="1">
        <v>3040</v>
      </c>
      <c r="I126" s="1">
        <v>25</v>
      </c>
      <c r="J126" s="1">
        <v>18040.37</v>
      </c>
      <c r="K126" s="1">
        <v>81959.63</v>
      </c>
    </row>
    <row r="127" spans="1:126" x14ac:dyDescent="0.25">
      <c r="A127" t="s">
        <v>182</v>
      </c>
      <c r="B127" t="s">
        <v>18</v>
      </c>
      <c r="C127" s="32" t="s">
        <v>406</v>
      </c>
      <c r="D127" t="s">
        <v>276</v>
      </c>
      <c r="E127" s="1">
        <v>46000</v>
      </c>
      <c r="F127" s="1">
        <f t="shared" si="43"/>
        <v>1320.2</v>
      </c>
      <c r="G127" s="1">
        <v>1289.46</v>
      </c>
      <c r="H127" s="1">
        <f t="shared" si="46"/>
        <v>1398.4</v>
      </c>
      <c r="I127" s="1">
        <v>1425</v>
      </c>
      <c r="J127" s="1">
        <v>5433.06</v>
      </c>
      <c r="K127" s="1">
        <v>40566.94</v>
      </c>
    </row>
    <row r="128" spans="1:126" x14ac:dyDescent="0.25">
      <c r="A128" t="s">
        <v>314</v>
      </c>
      <c r="B128" t="s">
        <v>450</v>
      </c>
      <c r="C128" s="32" t="s">
        <v>406</v>
      </c>
      <c r="D128" t="s">
        <v>276</v>
      </c>
      <c r="E128" s="1">
        <v>36000</v>
      </c>
      <c r="F128" s="1">
        <f t="shared" si="43"/>
        <v>1033.2</v>
      </c>
      <c r="G128" s="1">
        <v>0</v>
      </c>
      <c r="H128" s="1">
        <f t="shared" si="46"/>
        <v>1094.4000000000001</v>
      </c>
      <c r="I128" s="1">
        <v>1075</v>
      </c>
      <c r="J128" s="1">
        <v>3202.6</v>
      </c>
      <c r="K128" s="1">
        <v>32797.4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:126" x14ac:dyDescent="0.25">
      <c r="A129" t="s">
        <v>286</v>
      </c>
      <c r="B129" t="s">
        <v>112</v>
      </c>
      <c r="C129" s="32" t="s">
        <v>407</v>
      </c>
      <c r="D129" t="s">
        <v>276</v>
      </c>
      <c r="E129" s="1">
        <v>61000</v>
      </c>
      <c r="F129" s="1">
        <f t="shared" si="43"/>
        <v>1750.7</v>
      </c>
      <c r="G129" s="1">
        <v>3674.86</v>
      </c>
      <c r="H129" s="1">
        <f t="shared" si="46"/>
        <v>1854.4</v>
      </c>
      <c r="I129" s="1">
        <v>3175</v>
      </c>
      <c r="J129" s="1">
        <v>10454.959999999999</v>
      </c>
      <c r="K129" s="1">
        <v>50545.04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:126" x14ac:dyDescent="0.25">
      <c r="A130" t="s">
        <v>451</v>
      </c>
      <c r="B130" t="s">
        <v>22</v>
      </c>
      <c r="C130" s="32" t="s">
        <v>406</v>
      </c>
      <c r="D130" t="s">
        <v>276</v>
      </c>
      <c r="E130" s="1">
        <v>33000</v>
      </c>
      <c r="F130" s="1">
        <f t="shared" si="43"/>
        <v>947.1</v>
      </c>
      <c r="G130" s="1">
        <v>0</v>
      </c>
      <c r="H130" s="1">
        <f t="shared" si="46"/>
        <v>1003.2</v>
      </c>
      <c r="I130" s="1">
        <v>1900</v>
      </c>
      <c r="J130" s="1">
        <v>3850.3</v>
      </c>
      <c r="K130" s="1">
        <v>29149.7</v>
      </c>
    </row>
    <row r="131" spans="1:126" x14ac:dyDescent="0.25">
      <c r="A131" t="s">
        <v>288</v>
      </c>
      <c r="B131" t="s">
        <v>287</v>
      </c>
      <c r="C131" s="32" t="s">
        <v>407</v>
      </c>
      <c r="D131" t="s">
        <v>276</v>
      </c>
      <c r="E131" s="1">
        <v>45000</v>
      </c>
      <c r="F131" s="1">
        <f>E131*0.0287</f>
        <v>1291.5</v>
      </c>
      <c r="G131" s="1">
        <v>945.81</v>
      </c>
      <c r="H131" s="1">
        <f>E131*0.0304</f>
        <v>1368</v>
      </c>
      <c r="I131" s="1">
        <v>6150.12</v>
      </c>
      <c r="J131" s="1">
        <v>9755.43</v>
      </c>
      <c r="K131" s="1">
        <v>35244.57</v>
      </c>
    </row>
    <row r="132" spans="1:126" x14ac:dyDescent="0.25">
      <c r="A132" t="s">
        <v>316</v>
      </c>
      <c r="B132" t="s">
        <v>22</v>
      </c>
      <c r="C132" s="32" t="s">
        <v>407</v>
      </c>
      <c r="D132" t="s">
        <v>276</v>
      </c>
      <c r="E132" s="1">
        <v>33000</v>
      </c>
      <c r="F132" s="1">
        <v>947.1</v>
      </c>
      <c r="G132" s="1">
        <v>0</v>
      </c>
      <c r="H132" s="1">
        <v>1003.2</v>
      </c>
      <c r="I132" s="1">
        <v>3700.24</v>
      </c>
      <c r="J132" s="1">
        <v>5650.54</v>
      </c>
      <c r="K132" s="1">
        <v>27349.46</v>
      </c>
    </row>
    <row r="133" spans="1:126" x14ac:dyDescent="0.25">
      <c r="A133" t="s">
        <v>315</v>
      </c>
      <c r="B133" t="s">
        <v>59</v>
      </c>
      <c r="C133" s="32" t="s">
        <v>407</v>
      </c>
      <c r="D133" t="s">
        <v>276</v>
      </c>
      <c r="E133" s="1">
        <v>33000</v>
      </c>
      <c r="F133" s="1">
        <f>E133*0.0287</f>
        <v>947.1</v>
      </c>
      <c r="G133" s="1">
        <v>0</v>
      </c>
      <c r="H133" s="1">
        <f>E133*0.0304</f>
        <v>1003.2</v>
      </c>
      <c r="I133" s="1">
        <v>1000</v>
      </c>
      <c r="J133" s="1">
        <v>2950.3</v>
      </c>
      <c r="K133" s="1">
        <v>30049.7</v>
      </c>
    </row>
    <row r="134" spans="1:126" x14ac:dyDescent="0.25">
      <c r="A134" t="s">
        <v>289</v>
      </c>
      <c r="B134" t="s">
        <v>59</v>
      </c>
      <c r="C134" s="32" t="s">
        <v>407</v>
      </c>
      <c r="D134" t="s">
        <v>276</v>
      </c>
      <c r="E134" s="1">
        <v>46000</v>
      </c>
      <c r="F134" s="1">
        <f>E134*0.0287</f>
        <v>1320.2</v>
      </c>
      <c r="G134" s="1">
        <v>1289.46</v>
      </c>
      <c r="H134" s="1">
        <v>1398.4</v>
      </c>
      <c r="I134" s="1">
        <v>175</v>
      </c>
      <c r="J134" s="1">
        <v>4183.0600000000004</v>
      </c>
      <c r="K134" s="1">
        <f>E134-J134</f>
        <v>41816.94</v>
      </c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</row>
    <row r="135" spans="1:126" x14ac:dyDescent="0.25">
      <c r="A135" t="s">
        <v>318</v>
      </c>
      <c r="B135" t="s">
        <v>196</v>
      </c>
      <c r="C135" s="32" t="s">
        <v>406</v>
      </c>
      <c r="D135" t="s">
        <v>276</v>
      </c>
      <c r="E135" s="1">
        <v>46000</v>
      </c>
      <c r="F135" s="1">
        <f>E135*0.0287</f>
        <v>1320.2</v>
      </c>
      <c r="G135" s="1">
        <v>1289.46</v>
      </c>
      <c r="H135" s="1">
        <v>1398.4</v>
      </c>
      <c r="I135" s="1">
        <v>2425</v>
      </c>
      <c r="J135" s="1">
        <v>6433.06</v>
      </c>
      <c r="K135" s="1">
        <v>39566.94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</row>
    <row r="136" spans="1:126" x14ac:dyDescent="0.25">
      <c r="A136" t="s">
        <v>317</v>
      </c>
      <c r="B136" t="s">
        <v>125</v>
      </c>
      <c r="C136" s="32" t="s">
        <v>407</v>
      </c>
      <c r="D136" t="s">
        <v>276</v>
      </c>
      <c r="E136" s="1">
        <v>46000</v>
      </c>
      <c r="F136" s="1">
        <f>E136*0.0287</f>
        <v>1320.2</v>
      </c>
      <c r="G136" s="1">
        <v>1289.46</v>
      </c>
      <c r="H136" s="1">
        <f>E136*0.0304</f>
        <v>1398.4</v>
      </c>
      <c r="I136" s="1">
        <v>175</v>
      </c>
      <c r="J136" s="1">
        <f>F136+G136+H136+I136</f>
        <v>4183.0600000000004</v>
      </c>
      <c r="K136" s="1">
        <f>E136-J136</f>
        <v>41816.94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</row>
    <row r="137" spans="1:126" x14ac:dyDescent="0.25">
      <c r="A137" t="s">
        <v>103</v>
      </c>
      <c r="B137" t="s">
        <v>14</v>
      </c>
      <c r="C137" s="32" t="s">
        <v>407</v>
      </c>
      <c r="D137" t="s">
        <v>276</v>
      </c>
      <c r="E137" s="1">
        <v>21338.85</v>
      </c>
      <c r="F137" s="1">
        <f t="shared" si="43"/>
        <v>612.41999999999996</v>
      </c>
      <c r="G137" s="1">
        <v>0</v>
      </c>
      <c r="H137" s="1">
        <f t="shared" si="46"/>
        <v>648.70000000000005</v>
      </c>
      <c r="I137" s="1">
        <v>175</v>
      </c>
      <c r="J137" s="1">
        <v>1436.12</v>
      </c>
      <c r="K137" s="1">
        <v>19902.73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:126" x14ac:dyDescent="0.25">
      <c r="A138" s="3" t="s">
        <v>12</v>
      </c>
      <c r="B138" s="3">
        <v>17</v>
      </c>
      <c r="C138" s="34"/>
      <c r="D138" s="3"/>
      <c r="E138" s="4">
        <f>SUM(E121:E135)+E137+E136</f>
        <v>802338.85</v>
      </c>
      <c r="F138" s="4">
        <f t="shared" ref="F138:K138" si="47">SUM(F121:F137)</f>
        <v>23027.119999999999</v>
      </c>
      <c r="G138" s="4">
        <f t="shared" si="47"/>
        <v>34690.82</v>
      </c>
      <c r="H138" s="4">
        <f t="shared" si="47"/>
        <v>24391.1</v>
      </c>
      <c r="I138" s="4">
        <f t="shared" si="47"/>
        <v>33265.839999999997</v>
      </c>
      <c r="J138" s="4">
        <f t="shared" si="47"/>
        <v>115374.88</v>
      </c>
      <c r="K138" s="4">
        <f t="shared" si="47"/>
        <v>686963.97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:126" x14ac:dyDescent="0.25"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:126" x14ac:dyDescent="0.25">
      <c r="A140" s="10" t="s">
        <v>385</v>
      </c>
      <c r="B140" s="10"/>
      <c r="C140" s="36"/>
      <c r="D140" s="12"/>
      <c r="E140" s="10"/>
      <c r="F140" s="10"/>
      <c r="G140" s="10"/>
      <c r="H140" s="10"/>
      <c r="I140" s="10"/>
      <c r="J140" s="10"/>
      <c r="K140" s="10"/>
    </row>
    <row r="141" spans="1:126" x14ac:dyDescent="0.25">
      <c r="A141" t="s">
        <v>185</v>
      </c>
      <c r="B141" t="s">
        <v>184</v>
      </c>
      <c r="C141" s="32" t="s">
        <v>407</v>
      </c>
      <c r="D141" t="s">
        <v>274</v>
      </c>
      <c r="E141" s="1">
        <v>36000</v>
      </c>
      <c r="F141" s="1">
        <f t="shared" ref="F141:F150" si="48">E141*0.0287</f>
        <v>1033.2</v>
      </c>
      <c r="G141" s="1">
        <v>0</v>
      </c>
      <c r="H141" s="1">
        <f t="shared" ref="H141:H150" si="49">E141*0.0304</f>
        <v>1094.4000000000001</v>
      </c>
      <c r="I141" s="1">
        <v>1175</v>
      </c>
      <c r="J141" s="127">
        <f>+F141+G141+H141+I141</f>
        <v>3302.6</v>
      </c>
      <c r="K141" s="1">
        <f>+E141-J141</f>
        <v>32697.4</v>
      </c>
    </row>
    <row r="142" spans="1:126" x14ac:dyDescent="0.25">
      <c r="A142" t="s">
        <v>187</v>
      </c>
      <c r="B142" t="s">
        <v>186</v>
      </c>
      <c r="C142" s="32" t="s">
        <v>407</v>
      </c>
      <c r="D142" t="s">
        <v>276</v>
      </c>
      <c r="E142" s="1">
        <v>36000</v>
      </c>
      <c r="F142" s="1">
        <f t="shared" si="48"/>
        <v>1033.2</v>
      </c>
      <c r="G142" s="1">
        <v>0</v>
      </c>
      <c r="H142" s="1">
        <f t="shared" si="49"/>
        <v>1094.4000000000001</v>
      </c>
      <c r="I142" s="1">
        <v>225</v>
      </c>
      <c r="J142" s="127">
        <f t="shared" ref="J142:J150" si="50">+F142+G142+H142+I142</f>
        <v>2352.6</v>
      </c>
      <c r="K142" s="1">
        <f t="shared" ref="K142:K150" si="51">+E142-J142</f>
        <v>33647.4</v>
      </c>
    </row>
    <row r="143" spans="1:126" x14ac:dyDescent="0.25">
      <c r="A143" t="s">
        <v>452</v>
      </c>
      <c r="B143" t="s">
        <v>453</v>
      </c>
      <c r="C143" s="32" t="s">
        <v>406</v>
      </c>
      <c r="D143" t="s">
        <v>276</v>
      </c>
      <c r="E143" s="1">
        <v>36000</v>
      </c>
      <c r="F143" s="1">
        <v>1033.2</v>
      </c>
      <c r="G143" s="1">
        <v>0</v>
      </c>
      <c r="H143" s="1">
        <v>1094.4000000000001</v>
      </c>
      <c r="I143" s="1">
        <v>1125</v>
      </c>
      <c r="J143" s="127">
        <f t="shared" si="50"/>
        <v>3252.6</v>
      </c>
      <c r="K143" s="1">
        <f t="shared" si="51"/>
        <v>32747.4</v>
      </c>
    </row>
    <row r="144" spans="1:126" x14ac:dyDescent="0.25">
      <c r="A144" t="s">
        <v>188</v>
      </c>
      <c r="B144" t="s">
        <v>16</v>
      </c>
      <c r="C144" s="32" t="s">
        <v>406</v>
      </c>
      <c r="D144" t="s">
        <v>274</v>
      </c>
      <c r="E144" s="1">
        <v>81000</v>
      </c>
      <c r="F144" s="1">
        <f t="shared" si="48"/>
        <v>2324.6999999999998</v>
      </c>
      <c r="G144" s="1">
        <v>6628.38</v>
      </c>
      <c r="H144" s="1">
        <f t="shared" si="49"/>
        <v>2462.4</v>
      </c>
      <c r="I144" s="1">
        <v>6235.36</v>
      </c>
      <c r="J144" s="127">
        <f t="shared" si="50"/>
        <v>17650.84</v>
      </c>
      <c r="K144" s="1">
        <f t="shared" si="51"/>
        <v>63349.16</v>
      </c>
    </row>
    <row r="145" spans="1:11" x14ac:dyDescent="0.25">
      <c r="A145" t="s">
        <v>189</v>
      </c>
      <c r="B145" t="s">
        <v>157</v>
      </c>
      <c r="C145" s="32" t="s">
        <v>407</v>
      </c>
      <c r="D145" t="s">
        <v>276</v>
      </c>
      <c r="E145" s="1">
        <v>36000</v>
      </c>
      <c r="F145" s="1">
        <f t="shared" si="48"/>
        <v>1033.2</v>
      </c>
      <c r="G145" s="1">
        <v>0</v>
      </c>
      <c r="H145" s="1">
        <f t="shared" si="49"/>
        <v>1094.4000000000001</v>
      </c>
      <c r="I145" s="1">
        <v>3275</v>
      </c>
      <c r="J145" s="127">
        <f t="shared" si="50"/>
        <v>5402.6</v>
      </c>
      <c r="K145" s="1">
        <f t="shared" si="51"/>
        <v>30597.4</v>
      </c>
    </row>
    <row r="146" spans="1:11" x14ac:dyDescent="0.25">
      <c r="A146" t="s">
        <v>190</v>
      </c>
      <c r="B146" t="s">
        <v>186</v>
      </c>
      <c r="C146" s="32" t="s">
        <v>406</v>
      </c>
      <c r="D146" t="s">
        <v>276</v>
      </c>
      <c r="E146" s="1">
        <v>36000</v>
      </c>
      <c r="F146" s="1">
        <f t="shared" si="48"/>
        <v>1033.2</v>
      </c>
      <c r="G146" s="1">
        <v>0</v>
      </c>
      <c r="H146" s="1">
        <f t="shared" si="49"/>
        <v>1094.4000000000001</v>
      </c>
      <c r="I146" s="1">
        <v>4645.12</v>
      </c>
      <c r="J146" s="127">
        <f t="shared" si="50"/>
        <v>6772.72</v>
      </c>
      <c r="K146" s="1">
        <f t="shared" si="51"/>
        <v>29227.279999999999</v>
      </c>
    </row>
    <row r="147" spans="1:11" x14ac:dyDescent="0.25">
      <c r="A147" t="s">
        <v>269</v>
      </c>
      <c r="B147" t="s">
        <v>453</v>
      </c>
      <c r="C147" s="32" t="s">
        <v>407</v>
      </c>
      <c r="D147" t="s">
        <v>276</v>
      </c>
      <c r="E147" s="1">
        <v>45000</v>
      </c>
      <c r="F147" s="1">
        <f t="shared" si="48"/>
        <v>1291.5</v>
      </c>
      <c r="G147" s="1">
        <v>1148.33</v>
      </c>
      <c r="H147" s="1">
        <v>1368</v>
      </c>
      <c r="I147" s="1">
        <v>7851.97</v>
      </c>
      <c r="J147" s="127">
        <f t="shared" si="50"/>
        <v>11659.8</v>
      </c>
      <c r="K147" s="1">
        <f t="shared" si="51"/>
        <v>33340.199999999997</v>
      </c>
    </row>
    <row r="148" spans="1:11" x14ac:dyDescent="0.25">
      <c r="A148" t="s">
        <v>191</v>
      </c>
      <c r="B148" t="s">
        <v>184</v>
      </c>
      <c r="C148" s="32" t="s">
        <v>407</v>
      </c>
      <c r="D148" t="s">
        <v>276</v>
      </c>
      <c r="E148" s="1">
        <v>44000</v>
      </c>
      <c r="F148" s="1">
        <f t="shared" si="48"/>
        <v>1262.8</v>
      </c>
      <c r="G148" s="1">
        <v>804.67</v>
      </c>
      <c r="H148" s="1">
        <f t="shared" si="49"/>
        <v>1337.6</v>
      </c>
      <c r="I148" s="1">
        <v>3525.12</v>
      </c>
      <c r="J148" s="127">
        <f t="shared" si="50"/>
        <v>6930.19</v>
      </c>
      <c r="K148" s="1">
        <f t="shared" si="51"/>
        <v>37069.81</v>
      </c>
    </row>
    <row r="149" spans="1:11" x14ac:dyDescent="0.25">
      <c r="A149" t="s">
        <v>180</v>
      </c>
      <c r="B149" t="s">
        <v>181</v>
      </c>
      <c r="C149" s="32" t="s">
        <v>407</v>
      </c>
      <c r="D149" t="s">
        <v>276</v>
      </c>
      <c r="E149" s="1">
        <v>61000</v>
      </c>
      <c r="F149" s="1">
        <f t="shared" si="48"/>
        <v>1750.7</v>
      </c>
      <c r="G149" s="1">
        <v>3674.86</v>
      </c>
      <c r="H149" s="1">
        <f t="shared" si="49"/>
        <v>1854.4</v>
      </c>
      <c r="I149" s="1">
        <v>175</v>
      </c>
      <c r="J149" s="127">
        <f t="shared" si="50"/>
        <v>7454.96</v>
      </c>
      <c r="K149" s="1">
        <f t="shared" si="51"/>
        <v>53545.04</v>
      </c>
    </row>
    <row r="150" spans="1:11" x14ac:dyDescent="0.25">
      <c r="A150" t="s">
        <v>454</v>
      </c>
      <c r="B150" t="s">
        <v>453</v>
      </c>
      <c r="C150" s="32" t="s">
        <v>407</v>
      </c>
      <c r="D150" t="s">
        <v>276</v>
      </c>
      <c r="E150" s="1">
        <v>45000</v>
      </c>
      <c r="F150" s="1">
        <f t="shared" si="48"/>
        <v>1291.5</v>
      </c>
      <c r="G150" s="1">
        <v>1148.33</v>
      </c>
      <c r="H150" s="1">
        <f t="shared" si="49"/>
        <v>1368</v>
      </c>
      <c r="I150" s="1">
        <v>175</v>
      </c>
      <c r="J150" s="127">
        <f t="shared" si="50"/>
        <v>3982.83</v>
      </c>
      <c r="K150" s="1">
        <f t="shared" si="51"/>
        <v>41017.17</v>
      </c>
    </row>
    <row r="151" spans="1:11" x14ac:dyDescent="0.25">
      <c r="A151" s="3" t="s">
        <v>12</v>
      </c>
      <c r="B151" s="3">
        <v>10</v>
      </c>
      <c r="C151" s="34"/>
      <c r="D151" s="3"/>
      <c r="E151" s="4">
        <f t="shared" ref="E151:J151" si="52">SUM(E141:E150)</f>
        <v>456000</v>
      </c>
      <c r="F151" s="4">
        <f t="shared" si="52"/>
        <v>13087.2</v>
      </c>
      <c r="G151" s="4">
        <f t="shared" si="52"/>
        <v>13404.57</v>
      </c>
      <c r="H151" s="4">
        <f t="shared" si="52"/>
        <v>13862.4</v>
      </c>
      <c r="I151" s="4">
        <f t="shared" si="52"/>
        <v>28407.57</v>
      </c>
      <c r="J151" s="4">
        <f t="shared" si="52"/>
        <v>68761.740000000005</v>
      </c>
      <c r="K151" s="4">
        <f>K141+K142+K143+K144+K145+K146+K147+K148+K149+K150</f>
        <v>387238.26</v>
      </c>
    </row>
    <row r="152" spans="1:11" x14ac:dyDescent="0.25">
      <c r="A152" s="5"/>
      <c r="B152" s="5"/>
      <c r="C152" s="39"/>
      <c r="D152" s="5"/>
      <c r="E152" s="30"/>
      <c r="F152" s="30"/>
      <c r="G152" s="30"/>
      <c r="H152" s="30"/>
      <c r="I152" s="30"/>
      <c r="J152" s="30"/>
      <c r="K152" s="30"/>
    </row>
    <row r="153" spans="1:11" x14ac:dyDescent="0.25">
      <c r="A153" s="10" t="s">
        <v>192</v>
      </c>
      <c r="B153" s="10"/>
      <c r="C153" s="36"/>
      <c r="D153" s="12"/>
      <c r="E153" s="10"/>
      <c r="F153" s="10"/>
      <c r="G153" s="10"/>
      <c r="H153" s="10"/>
      <c r="I153" s="10"/>
      <c r="J153" s="10"/>
      <c r="K153" s="10"/>
    </row>
    <row r="154" spans="1:11" x14ac:dyDescent="0.25">
      <c r="A154" t="s">
        <v>200</v>
      </c>
      <c r="B154" t="s">
        <v>201</v>
      </c>
      <c r="C154" s="32" t="s">
        <v>406</v>
      </c>
      <c r="D154" t="s">
        <v>276</v>
      </c>
      <c r="E154" s="1">
        <v>81000</v>
      </c>
      <c r="F154" s="1">
        <f>E154*0.0287</f>
        <v>2324.6999999999998</v>
      </c>
      <c r="G154" s="1">
        <v>7636.09</v>
      </c>
      <c r="H154" s="1">
        <f>E154*0.0304</f>
        <v>2462.4</v>
      </c>
      <c r="I154" s="1">
        <v>25</v>
      </c>
      <c r="J154" s="1">
        <f>+F154+G154+H154+I154</f>
        <v>12448.19</v>
      </c>
      <c r="K154" s="1">
        <f>+E154-J154</f>
        <v>68551.81</v>
      </c>
    </row>
    <row r="155" spans="1:11" s="5" customFormat="1" x14ac:dyDescent="0.25">
      <c r="A155" t="s">
        <v>193</v>
      </c>
      <c r="B155" t="s">
        <v>14</v>
      </c>
      <c r="C155" s="32" t="s">
        <v>407</v>
      </c>
      <c r="D155" t="s">
        <v>276</v>
      </c>
      <c r="E155" s="1">
        <v>45000</v>
      </c>
      <c r="F155" s="1">
        <f t="shared" ref="F155:F165" si="53">E155*0.0287</f>
        <v>1291.5</v>
      </c>
      <c r="G155" s="1">
        <v>1148.33</v>
      </c>
      <c r="H155" s="1">
        <v>1368</v>
      </c>
      <c r="I155" s="1">
        <v>5849.7</v>
      </c>
      <c r="J155" s="1">
        <f t="shared" ref="J155:J165" si="54">+F155+G155+H155+I155</f>
        <v>9657.5300000000007</v>
      </c>
      <c r="K155" s="1">
        <f t="shared" ref="K155:K165" si="55">+E155-J155</f>
        <v>35342.47</v>
      </c>
    </row>
    <row r="156" spans="1:11" x14ac:dyDescent="0.25">
      <c r="A156" t="s">
        <v>194</v>
      </c>
      <c r="B156" t="s">
        <v>195</v>
      </c>
      <c r="C156" s="32" t="s">
        <v>407</v>
      </c>
      <c r="D156" t="s">
        <v>276</v>
      </c>
      <c r="E156" s="1">
        <v>33000</v>
      </c>
      <c r="F156" s="1">
        <f t="shared" si="53"/>
        <v>947.1</v>
      </c>
      <c r="G156" s="1">
        <v>0</v>
      </c>
      <c r="H156" s="1">
        <f t="shared" ref="H156:H165" si="56">E156*0.0304</f>
        <v>1003.2</v>
      </c>
      <c r="I156" s="1">
        <v>715</v>
      </c>
      <c r="J156" s="1">
        <f t="shared" si="54"/>
        <v>2665.3</v>
      </c>
      <c r="K156" s="1">
        <f t="shared" si="55"/>
        <v>30334.7</v>
      </c>
    </row>
    <row r="157" spans="1:11" x14ac:dyDescent="0.25">
      <c r="A157" t="s">
        <v>197</v>
      </c>
      <c r="B157" t="s">
        <v>125</v>
      </c>
      <c r="C157" s="32" t="s">
        <v>407</v>
      </c>
      <c r="D157" t="s">
        <v>274</v>
      </c>
      <c r="E157" s="1">
        <v>30450</v>
      </c>
      <c r="F157" s="1">
        <f t="shared" si="53"/>
        <v>873.92</v>
      </c>
      <c r="G157" s="1">
        <v>0</v>
      </c>
      <c r="H157" s="1">
        <v>925.68</v>
      </c>
      <c r="I157" s="1">
        <v>1525.12</v>
      </c>
      <c r="J157" s="1">
        <f t="shared" si="54"/>
        <v>3324.72</v>
      </c>
      <c r="K157" s="1">
        <f t="shared" si="55"/>
        <v>27125.279999999999</v>
      </c>
    </row>
    <row r="158" spans="1:11" x14ac:dyDescent="0.25">
      <c r="A158" t="s">
        <v>198</v>
      </c>
      <c r="B158" t="s">
        <v>199</v>
      </c>
      <c r="C158" s="32" t="s">
        <v>407</v>
      </c>
      <c r="D158" t="s">
        <v>276</v>
      </c>
      <c r="E158" s="1">
        <v>33000</v>
      </c>
      <c r="F158" s="1">
        <f>E158*0.0287</f>
        <v>947.1</v>
      </c>
      <c r="G158" s="1">
        <v>0</v>
      </c>
      <c r="H158" s="1">
        <f>E158*0.0304</f>
        <v>1003.2</v>
      </c>
      <c r="I158" s="1">
        <v>315</v>
      </c>
      <c r="J158" s="1">
        <f t="shared" si="54"/>
        <v>2265.3000000000002</v>
      </c>
      <c r="K158" s="1">
        <f t="shared" si="55"/>
        <v>30734.7</v>
      </c>
    </row>
    <row r="159" spans="1:11" x14ac:dyDescent="0.25">
      <c r="A159" t="s">
        <v>230</v>
      </c>
      <c r="B159" t="s">
        <v>196</v>
      </c>
      <c r="C159" s="32" t="s">
        <v>407</v>
      </c>
      <c r="D159" t="s">
        <v>276</v>
      </c>
      <c r="E159" s="1">
        <v>31500</v>
      </c>
      <c r="F159" s="1">
        <f t="shared" si="53"/>
        <v>904.05</v>
      </c>
      <c r="G159" s="1">
        <v>0</v>
      </c>
      <c r="H159" s="1">
        <f t="shared" si="56"/>
        <v>957.6</v>
      </c>
      <c r="I159" s="1">
        <v>2460.4</v>
      </c>
      <c r="J159" s="1">
        <f t="shared" si="54"/>
        <v>4322.05</v>
      </c>
      <c r="K159" s="1">
        <f t="shared" si="55"/>
        <v>27177.95</v>
      </c>
    </row>
    <row r="160" spans="1:11" x14ac:dyDescent="0.25">
      <c r="A160" t="s">
        <v>455</v>
      </c>
      <c r="B160" t="s">
        <v>175</v>
      </c>
      <c r="C160" s="32" t="s">
        <v>406</v>
      </c>
      <c r="D160" t="s">
        <v>276</v>
      </c>
      <c r="E160" s="1">
        <v>41000</v>
      </c>
      <c r="F160" s="1">
        <f t="shared" si="53"/>
        <v>1176.7</v>
      </c>
      <c r="G160" s="1">
        <v>381.27</v>
      </c>
      <c r="H160" s="1">
        <f t="shared" si="56"/>
        <v>1246.4000000000001</v>
      </c>
      <c r="I160" s="1">
        <v>1525.12</v>
      </c>
      <c r="J160" s="1">
        <f t="shared" si="54"/>
        <v>4329.49</v>
      </c>
      <c r="K160" s="1">
        <f t="shared" si="55"/>
        <v>36670.51</v>
      </c>
    </row>
    <row r="161" spans="1:126" x14ac:dyDescent="0.25">
      <c r="A161" t="s">
        <v>177</v>
      </c>
      <c r="B161" t="s">
        <v>456</v>
      </c>
      <c r="C161" s="32" t="s">
        <v>406</v>
      </c>
      <c r="D161" t="s">
        <v>276</v>
      </c>
      <c r="E161" s="1">
        <v>46000</v>
      </c>
      <c r="F161" s="1">
        <f t="shared" si="53"/>
        <v>1320.2</v>
      </c>
      <c r="G161" s="1">
        <v>1289.46</v>
      </c>
      <c r="H161" s="1">
        <f t="shared" si="56"/>
        <v>1398.4</v>
      </c>
      <c r="I161" s="1">
        <v>2335</v>
      </c>
      <c r="J161" s="1">
        <f t="shared" si="54"/>
        <v>6343.06</v>
      </c>
      <c r="K161" s="1">
        <f t="shared" si="55"/>
        <v>39656.94</v>
      </c>
    </row>
    <row r="162" spans="1:126" x14ac:dyDescent="0.25">
      <c r="A162" t="s">
        <v>457</v>
      </c>
      <c r="B162" t="s">
        <v>178</v>
      </c>
      <c r="C162" s="32" t="s">
        <v>406</v>
      </c>
      <c r="D162" t="s">
        <v>276</v>
      </c>
      <c r="E162" s="1">
        <v>61000</v>
      </c>
      <c r="F162" s="1">
        <f t="shared" si="53"/>
        <v>1750.7</v>
      </c>
      <c r="G162" s="1">
        <v>3674.86</v>
      </c>
      <c r="H162" s="1">
        <f>E162*0.0304</f>
        <v>1854.4</v>
      </c>
      <c r="I162" s="1">
        <v>2815</v>
      </c>
      <c r="J162" s="1">
        <f t="shared" si="54"/>
        <v>10094.959999999999</v>
      </c>
      <c r="K162" s="1">
        <f t="shared" si="55"/>
        <v>50905.04</v>
      </c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</row>
    <row r="163" spans="1:126" x14ac:dyDescent="0.25">
      <c r="A163" t="s">
        <v>179</v>
      </c>
      <c r="B163" t="s">
        <v>458</v>
      </c>
      <c r="C163" s="32" t="s">
        <v>406</v>
      </c>
      <c r="D163" t="s">
        <v>276</v>
      </c>
      <c r="E163" s="1">
        <v>46000</v>
      </c>
      <c r="F163" s="1">
        <f t="shared" si="53"/>
        <v>1320.2</v>
      </c>
      <c r="G163" s="1">
        <v>1289.46</v>
      </c>
      <c r="H163" s="1">
        <v>1398.4</v>
      </c>
      <c r="I163" s="1">
        <v>2355</v>
      </c>
      <c r="J163" s="1">
        <f t="shared" si="54"/>
        <v>6363.06</v>
      </c>
      <c r="K163" s="1">
        <f t="shared" si="55"/>
        <v>39636.94</v>
      </c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</row>
    <row r="164" spans="1:126" x14ac:dyDescent="0.25">
      <c r="A164" t="s">
        <v>459</v>
      </c>
      <c r="B164" t="s">
        <v>460</v>
      </c>
      <c r="C164" s="32" t="s">
        <v>407</v>
      </c>
      <c r="D164" t="s">
        <v>276</v>
      </c>
      <c r="E164" s="1">
        <v>45000</v>
      </c>
      <c r="F164" s="1">
        <f t="shared" si="53"/>
        <v>1291.5</v>
      </c>
      <c r="G164" s="1">
        <v>743.29</v>
      </c>
      <c r="H164" s="1">
        <f t="shared" si="56"/>
        <v>1368</v>
      </c>
      <c r="I164" s="1">
        <v>2875.24</v>
      </c>
      <c r="J164" s="1">
        <f t="shared" si="54"/>
        <v>6278.03</v>
      </c>
      <c r="K164" s="1">
        <f t="shared" si="55"/>
        <v>38721.97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</row>
    <row r="165" spans="1:126" x14ac:dyDescent="0.25">
      <c r="A165" t="s">
        <v>461</v>
      </c>
      <c r="B165" t="s">
        <v>183</v>
      </c>
      <c r="C165" s="32" t="s">
        <v>407</v>
      </c>
      <c r="D165" t="s">
        <v>276</v>
      </c>
      <c r="E165" s="1">
        <v>45000</v>
      </c>
      <c r="F165" s="1">
        <f t="shared" si="53"/>
        <v>1291.5</v>
      </c>
      <c r="G165" s="1">
        <v>1148.33</v>
      </c>
      <c r="H165" s="1">
        <f t="shared" si="56"/>
        <v>1368</v>
      </c>
      <c r="I165" s="1">
        <v>2375</v>
      </c>
      <c r="J165" s="1">
        <f t="shared" si="54"/>
        <v>6182.83</v>
      </c>
      <c r="K165" s="1">
        <f t="shared" si="55"/>
        <v>38817.17</v>
      </c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</row>
    <row r="166" spans="1:126" s="5" customFormat="1" x14ac:dyDescent="0.25">
      <c r="A166" s="64" t="s">
        <v>12</v>
      </c>
      <c r="B166" s="64">
        <v>12</v>
      </c>
      <c r="C166" s="65"/>
      <c r="D166" s="64"/>
      <c r="E166" s="66">
        <f t="shared" ref="E166:J166" si="57">SUM(E154:E165)</f>
        <v>537950</v>
      </c>
      <c r="F166" s="66">
        <f t="shared" si="57"/>
        <v>15439.17</v>
      </c>
      <c r="G166" s="66">
        <f t="shared" si="57"/>
        <v>17311.09</v>
      </c>
      <c r="H166" s="66">
        <f t="shared" si="57"/>
        <v>16353.68</v>
      </c>
      <c r="I166" s="66">
        <f t="shared" si="57"/>
        <v>25170.58</v>
      </c>
      <c r="J166" s="66">
        <f t="shared" si="57"/>
        <v>74274.52</v>
      </c>
      <c r="K166" s="66">
        <f>SUM(K154:K159)+K160+K161+K162+K163+K164+K165</f>
        <v>463675.48</v>
      </c>
    </row>
    <row r="167" spans="1:126" x14ac:dyDescent="0.25">
      <c r="A167" s="6"/>
      <c r="B167" s="6"/>
      <c r="C167" s="40"/>
      <c r="D167" s="6"/>
      <c r="E167" s="49"/>
      <c r="F167" s="49"/>
      <c r="G167" s="49"/>
      <c r="H167" s="49"/>
      <c r="I167" s="49"/>
      <c r="J167" s="49"/>
      <c r="K167" s="49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</row>
    <row r="168" spans="1:126" x14ac:dyDescent="0.25">
      <c r="A168" s="6" t="s">
        <v>462</v>
      </c>
      <c r="B168" s="6"/>
      <c r="C168" s="40"/>
      <c r="D168" s="6"/>
      <c r="E168" s="49"/>
      <c r="F168" s="49"/>
      <c r="G168" s="49"/>
      <c r="H168" s="49"/>
      <c r="I168" s="49"/>
      <c r="J168" s="49"/>
      <c r="K168" s="49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</row>
    <row r="169" spans="1:126" s="67" customFormat="1" x14ac:dyDescent="0.25">
      <c r="A169" s="61" t="s">
        <v>463</v>
      </c>
      <c r="B169" s="61" t="s">
        <v>464</v>
      </c>
      <c r="C169" s="68" t="s">
        <v>406</v>
      </c>
      <c r="D169" s="61" t="s">
        <v>276</v>
      </c>
      <c r="E169" s="69">
        <v>45000</v>
      </c>
      <c r="F169" s="69">
        <v>1291.5</v>
      </c>
      <c r="G169" s="69">
        <v>1148.33</v>
      </c>
      <c r="H169" s="69">
        <v>1368</v>
      </c>
      <c r="I169" s="69">
        <v>125</v>
      </c>
      <c r="J169" s="69">
        <v>3932.83</v>
      </c>
      <c r="K169" s="69">
        <v>41067.17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1:126" s="5" customFormat="1" x14ac:dyDescent="0.25">
      <c r="A170" s="61" t="s">
        <v>465</v>
      </c>
      <c r="B170" s="61" t="s">
        <v>466</v>
      </c>
      <c r="C170" s="68" t="s">
        <v>406</v>
      </c>
      <c r="D170" s="61" t="s">
        <v>276</v>
      </c>
      <c r="E170" s="69">
        <v>32000</v>
      </c>
      <c r="F170" s="69">
        <v>918.4</v>
      </c>
      <c r="G170" s="69">
        <v>0</v>
      </c>
      <c r="H170" s="69">
        <v>972.8</v>
      </c>
      <c r="I170" s="69">
        <v>1525.12</v>
      </c>
      <c r="J170" s="69">
        <v>3416.32</v>
      </c>
      <c r="K170" s="69">
        <v>28583.68</v>
      </c>
    </row>
    <row r="171" spans="1:126" s="5" customFormat="1" x14ac:dyDescent="0.25">
      <c r="A171" s="61" t="s">
        <v>467</v>
      </c>
      <c r="B171" s="61" t="s">
        <v>466</v>
      </c>
      <c r="C171" s="68" t="s">
        <v>407</v>
      </c>
      <c r="D171" s="61" t="s">
        <v>274</v>
      </c>
      <c r="E171" s="69">
        <v>31500</v>
      </c>
      <c r="F171" s="69">
        <v>904.05</v>
      </c>
      <c r="G171" s="69">
        <v>0</v>
      </c>
      <c r="H171" s="69">
        <v>957.6</v>
      </c>
      <c r="I171" s="69">
        <v>1625.12</v>
      </c>
      <c r="J171" s="69">
        <v>3486.77</v>
      </c>
      <c r="K171" s="69">
        <v>28013.23</v>
      </c>
    </row>
    <row r="172" spans="1:126" s="61" customFormat="1" x14ac:dyDescent="0.25">
      <c r="A172" s="61" t="s">
        <v>468</v>
      </c>
      <c r="B172" s="61" t="s">
        <v>469</v>
      </c>
      <c r="C172" s="68" t="s">
        <v>406</v>
      </c>
      <c r="D172" s="61" t="s">
        <v>276</v>
      </c>
      <c r="E172" s="69">
        <v>26250</v>
      </c>
      <c r="F172" s="69">
        <v>753.38</v>
      </c>
      <c r="G172" s="69">
        <v>0</v>
      </c>
      <c r="H172" s="69">
        <v>798</v>
      </c>
      <c r="I172" s="69">
        <v>315</v>
      </c>
      <c r="J172" s="69">
        <v>1866.38</v>
      </c>
      <c r="K172" s="69">
        <v>24383.62</v>
      </c>
    </row>
    <row r="173" spans="1:126" s="61" customFormat="1" x14ac:dyDescent="0.25">
      <c r="A173" s="61" t="s">
        <v>470</v>
      </c>
      <c r="B173" s="61" t="s">
        <v>119</v>
      </c>
      <c r="C173" s="68" t="s">
        <v>406</v>
      </c>
      <c r="D173" s="61" t="s">
        <v>274</v>
      </c>
      <c r="E173" s="69">
        <v>41000</v>
      </c>
      <c r="F173" s="69">
        <v>1176.7</v>
      </c>
      <c r="G173" s="69">
        <v>583.79</v>
      </c>
      <c r="H173" s="69">
        <v>1246.4000000000001</v>
      </c>
      <c r="I173" s="69">
        <v>1320</v>
      </c>
      <c r="J173" s="69">
        <v>4326.8900000000003</v>
      </c>
      <c r="K173" s="69">
        <v>36673.11</v>
      </c>
    </row>
    <row r="174" spans="1:126" s="61" customFormat="1" x14ac:dyDescent="0.25">
      <c r="A174" s="61" t="s">
        <v>471</v>
      </c>
      <c r="B174" s="61" t="s">
        <v>16</v>
      </c>
      <c r="C174" s="68" t="s">
        <v>406</v>
      </c>
      <c r="D174" s="61" t="s">
        <v>410</v>
      </c>
      <c r="E174" s="69">
        <v>75000</v>
      </c>
      <c r="F174" s="69">
        <v>2152.5</v>
      </c>
      <c r="G174" s="69">
        <v>6309.38</v>
      </c>
      <c r="H174" s="69">
        <v>2280</v>
      </c>
      <c r="I174" s="69">
        <v>25</v>
      </c>
      <c r="J174" s="69">
        <v>10766.88</v>
      </c>
      <c r="K174" s="69">
        <v>64233.120000000003</v>
      </c>
    </row>
    <row r="175" spans="1:126" s="29" customFormat="1" x14ac:dyDescent="0.25">
      <c r="A175" t="s">
        <v>95</v>
      </c>
      <c r="B175" t="s">
        <v>96</v>
      </c>
      <c r="C175" s="32" t="s">
        <v>407</v>
      </c>
      <c r="D175" t="s">
        <v>276</v>
      </c>
      <c r="E175" s="1">
        <v>60000</v>
      </c>
      <c r="F175" s="1">
        <f>E175*0.0287</f>
        <v>1722</v>
      </c>
      <c r="G175" s="1">
        <v>3486.68</v>
      </c>
      <c r="H175" s="1">
        <f>E175*0.0304</f>
        <v>1824</v>
      </c>
      <c r="I175" s="1">
        <v>175</v>
      </c>
      <c r="J175" s="1">
        <v>7207.68</v>
      </c>
      <c r="K175" s="1">
        <f>E175-J175</f>
        <v>52792.32</v>
      </c>
    </row>
    <row r="176" spans="1:126" s="61" customFormat="1" x14ac:dyDescent="0.25">
      <c r="A176" s="83" t="s">
        <v>12</v>
      </c>
      <c r="B176" s="83">
        <v>7</v>
      </c>
      <c r="C176" s="84"/>
      <c r="D176" s="83"/>
      <c r="E176" s="85">
        <f>E169+E170+E171+E172+E173+E174+E175</f>
        <v>310750</v>
      </c>
      <c r="F176" s="85">
        <f>SUM(F169:F175)</f>
        <v>8918.5300000000007</v>
      </c>
      <c r="G176" s="85">
        <f>G169+G170+G171+G172+G173+G174+G175</f>
        <v>11528.18</v>
      </c>
      <c r="H176" s="85">
        <f>H169+H170+H171+H172+H173+H174+H175</f>
        <v>9446.7999999999993</v>
      </c>
      <c r="I176" s="85">
        <f>I169+I170+I171+I172+I173+I174+I175</f>
        <v>5110.24</v>
      </c>
      <c r="J176" s="85">
        <f>J170+J169+J171+J172+J173+J174+J175</f>
        <v>35003.75</v>
      </c>
      <c r="K176" s="85">
        <f>K169+K170+K171+K172+K173+K174+K175</f>
        <v>275746.25</v>
      </c>
    </row>
    <row r="178" spans="1:126" s="29" customFormat="1" x14ac:dyDescent="0.25">
      <c r="A178" s="103" t="s">
        <v>92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</row>
    <row r="179" spans="1:126" s="83" customFormat="1" x14ac:dyDescent="0.25">
      <c r="A179" t="s">
        <v>353</v>
      </c>
      <c r="B179" s="21" t="s">
        <v>119</v>
      </c>
      <c r="C179" s="32" t="s">
        <v>406</v>
      </c>
      <c r="D179" t="s">
        <v>276</v>
      </c>
      <c r="E179" s="1">
        <v>42000</v>
      </c>
      <c r="F179" s="1">
        <f>E179*0.0287</f>
        <v>1205.4000000000001</v>
      </c>
      <c r="G179" s="1">
        <v>724.92</v>
      </c>
      <c r="H179" s="1">
        <f>E179*0.0304</f>
        <v>1276.8</v>
      </c>
      <c r="I179" s="1">
        <v>25</v>
      </c>
      <c r="J179" s="1">
        <f>+F179+G179+H179+I179</f>
        <v>3232.12</v>
      </c>
      <c r="K179" s="1">
        <f>+E179-J179</f>
        <v>38767.879999999997</v>
      </c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</row>
    <row r="180" spans="1:126" x14ac:dyDescent="0.25">
      <c r="A180" t="s">
        <v>49</v>
      </c>
      <c r="B180" s="21" t="s">
        <v>334</v>
      </c>
      <c r="C180" s="32" t="s">
        <v>406</v>
      </c>
      <c r="D180" t="s">
        <v>274</v>
      </c>
      <c r="E180" s="1">
        <v>31500</v>
      </c>
      <c r="F180" s="1">
        <v>904.05</v>
      </c>
      <c r="G180" s="1">
        <v>0</v>
      </c>
      <c r="H180" s="1">
        <v>957.6</v>
      </c>
      <c r="I180" s="1">
        <v>682.4</v>
      </c>
      <c r="J180" s="1">
        <f>+F180+G180+H180+I180</f>
        <v>2544.0500000000002</v>
      </c>
      <c r="K180" s="1">
        <f>+E180-J180</f>
        <v>28955.95</v>
      </c>
    </row>
    <row r="181" spans="1:126" x14ac:dyDescent="0.25">
      <c r="A181" s="3" t="s">
        <v>12</v>
      </c>
      <c r="B181" s="3">
        <v>2</v>
      </c>
      <c r="C181" s="34"/>
      <c r="D181" s="3"/>
      <c r="E181" s="4">
        <f>SUM(E179:E180)</f>
        <v>73500</v>
      </c>
      <c r="F181" s="4">
        <f>SUM(F179:F180)</f>
        <v>2109.4499999999998</v>
      </c>
      <c r="G181" s="4">
        <f>SUM(G179:G180)</f>
        <v>724.92</v>
      </c>
      <c r="H181" s="4">
        <f>SUM(H179)+H180</f>
        <v>2234.4</v>
      </c>
      <c r="I181" s="4">
        <f>SUM(I179:I180)</f>
        <v>707.4</v>
      </c>
      <c r="J181" s="4">
        <f>SUM(J179)+J180</f>
        <v>5776.17</v>
      </c>
      <c r="K181" s="4">
        <f>SUM(K179)+K180</f>
        <v>67723.83</v>
      </c>
    </row>
    <row r="182" spans="1:126" x14ac:dyDescent="0.25">
      <c r="A182" s="6"/>
      <c r="B182" s="6"/>
      <c r="C182" s="40"/>
      <c r="D182" s="6"/>
      <c r="E182" s="49"/>
      <c r="F182" s="49"/>
      <c r="G182" s="49"/>
      <c r="H182" s="49"/>
      <c r="I182" s="49"/>
      <c r="J182" s="49"/>
      <c r="K182" s="49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</row>
    <row r="183" spans="1:126" x14ac:dyDescent="0.25">
      <c r="A183" s="6" t="s">
        <v>475</v>
      </c>
      <c r="B183" s="6"/>
      <c r="C183" s="40"/>
      <c r="D183" s="6"/>
      <c r="E183" s="49"/>
      <c r="F183" s="49"/>
      <c r="G183" s="49"/>
      <c r="H183" s="49"/>
      <c r="I183" s="49"/>
      <c r="J183" s="49"/>
      <c r="K183" s="49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</row>
    <row r="184" spans="1:126" x14ac:dyDescent="0.25">
      <c r="A184" s="61" t="s">
        <v>93</v>
      </c>
      <c r="B184" s="61" t="s">
        <v>94</v>
      </c>
      <c r="C184" s="68" t="s">
        <v>406</v>
      </c>
      <c r="D184" s="61" t="s">
        <v>274</v>
      </c>
      <c r="E184" s="69">
        <v>101000</v>
      </c>
      <c r="F184" s="69">
        <v>2898.7</v>
      </c>
      <c r="G184" s="69">
        <v>12340.59</v>
      </c>
      <c r="H184" s="69">
        <v>3070.4</v>
      </c>
      <c r="I184" s="69">
        <v>175</v>
      </c>
      <c r="J184" s="69">
        <v>18484.689999999999</v>
      </c>
      <c r="K184" s="69">
        <v>82515.31</v>
      </c>
    </row>
    <row r="185" spans="1:126" s="6" customFormat="1" x14ac:dyDescent="0.25">
      <c r="A185" s="64" t="s">
        <v>12</v>
      </c>
      <c r="B185" s="64">
        <v>1</v>
      </c>
      <c r="C185" s="65"/>
      <c r="D185" s="64"/>
      <c r="E185" s="66">
        <f>E184</f>
        <v>101000</v>
      </c>
      <c r="F185" s="66">
        <f>SUM(F184)</f>
        <v>2898.7</v>
      </c>
      <c r="G185" s="66">
        <f>G184</f>
        <v>12340.59</v>
      </c>
      <c r="H185" s="66">
        <f>H184</f>
        <v>3070.4</v>
      </c>
      <c r="I185" s="66">
        <f>I184</f>
        <v>175</v>
      </c>
      <c r="J185" s="66">
        <f>J184</f>
        <v>18484.689999999999</v>
      </c>
      <c r="K185" s="66">
        <f>K184</f>
        <v>82515.31</v>
      </c>
    </row>
    <row r="187" spans="1:126" s="5" customFormat="1" x14ac:dyDescent="0.25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</row>
    <row r="188" spans="1:126" s="5" customFormat="1" x14ac:dyDescent="0.25">
      <c r="A188" s="101" t="s">
        <v>386</v>
      </c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</row>
    <row r="189" spans="1:126" s="61" customFormat="1" x14ac:dyDescent="0.25">
      <c r="A189" t="s">
        <v>281</v>
      </c>
      <c r="B189" t="s">
        <v>73</v>
      </c>
      <c r="C189" s="32" t="s">
        <v>406</v>
      </c>
      <c r="D189" t="s">
        <v>276</v>
      </c>
      <c r="E189" s="1">
        <v>19800</v>
      </c>
      <c r="F189" s="1">
        <f>E189*0.0287</f>
        <v>568.26</v>
      </c>
      <c r="G189" s="1">
        <v>0</v>
      </c>
      <c r="H189" s="1">
        <f>E189*0.0304</f>
        <v>601.91999999999996</v>
      </c>
      <c r="I189" s="1">
        <v>175</v>
      </c>
      <c r="J189" s="1">
        <f>F189+G189+H189+I189</f>
        <v>1345.18</v>
      </c>
      <c r="K189" s="1">
        <f>E189-J189</f>
        <v>18454.82</v>
      </c>
    </row>
    <row r="190" spans="1:126" x14ac:dyDescent="0.25">
      <c r="A190" t="s">
        <v>415</v>
      </c>
      <c r="B190" t="s">
        <v>73</v>
      </c>
      <c r="C190" s="32" t="s">
        <v>406</v>
      </c>
      <c r="D190" t="s">
        <v>276</v>
      </c>
      <c r="E190" s="1">
        <v>25544</v>
      </c>
      <c r="F190" s="1">
        <v>733.11</v>
      </c>
      <c r="G190" s="1">
        <v>0</v>
      </c>
      <c r="H190" s="1">
        <v>776.54</v>
      </c>
      <c r="I190" s="1">
        <v>25</v>
      </c>
      <c r="J190" s="1">
        <v>1534.65</v>
      </c>
      <c r="K190" s="1">
        <v>24009.35</v>
      </c>
    </row>
    <row r="191" spans="1:126" x14ac:dyDescent="0.25">
      <c r="A191" t="s">
        <v>387</v>
      </c>
      <c r="B191" t="s">
        <v>73</v>
      </c>
      <c r="C191" s="32" t="s">
        <v>406</v>
      </c>
      <c r="D191" t="s">
        <v>276</v>
      </c>
      <c r="E191" s="1">
        <v>19800</v>
      </c>
      <c r="F191" s="1">
        <f t="shared" ref="F191" si="58">E191*0.0287</f>
        <v>568.26</v>
      </c>
      <c r="G191" s="1">
        <v>0</v>
      </c>
      <c r="H191" s="1">
        <f t="shared" ref="H191" si="59">E191*0.0304</f>
        <v>601.91999999999996</v>
      </c>
      <c r="I191" s="1">
        <v>769</v>
      </c>
      <c r="J191" s="1">
        <v>1939.18</v>
      </c>
      <c r="K191" s="1">
        <f>+E191-J191</f>
        <v>17860.82</v>
      </c>
    </row>
    <row r="192" spans="1:126" x14ac:dyDescent="0.25">
      <c r="A192" s="3" t="s">
        <v>12</v>
      </c>
      <c r="B192" s="3">
        <v>3</v>
      </c>
      <c r="C192" s="34"/>
      <c r="D192" s="3"/>
      <c r="E192" s="4">
        <f t="shared" ref="E192:K192" si="60">SUM(E189:E191)</f>
        <v>65144</v>
      </c>
      <c r="F192" s="4">
        <f t="shared" si="60"/>
        <v>1869.63</v>
      </c>
      <c r="G192" s="4">
        <f t="shared" si="60"/>
        <v>0</v>
      </c>
      <c r="H192" s="4">
        <f t="shared" si="60"/>
        <v>1980.38</v>
      </c>
      <c r="I192" s="4">
        <f t="shared" si="60"/>
        <v>969</v>
      </c>
      <c r="J192" s="4">
        <f t="shared" si="60"/>
        <v>4819.01</v>
      </c>
      <c r="K192" s="4">
        <f t="shared" si="60"/>
        <v>60324.99</v>
      </c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</row>
    <row r="193" spans="1:126" x14ac:dyDescent="0.25"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</row>
    <row r="194" spans="1:126" x14ac:dyDescent="0.25">
      <c r="A194" s="101" t="s">
        <v>64</v>
      </c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</row>
    <row r="195" spans="1:126" x14ac:dyDescent="0.25">
      <c r="A195" t="s">
        <v>65</v>
      </c>
      <c r="B195" t="s">
        <v>66</v>
      </c>
      <c r="C195" s="32" t="s">
        <v>406</v>
      </c>
      <c r="D195" t="s">
        <v>276</v>
      </c>
      <c r="E195" s="1">
        <v>23000</v>
      </c>
      <c r="F195" s="1">
        <f>E195*0.0287</f>
        <v>660.1</v>
      </c>
      <c r="G195" s="1">
        <v>0</v>
      </c>
      <c r="H195" s="1">
        <f>E195*0.0304</f>
        <v>699.2</v>
      </c>
      <c r="I195" s="1">
        <v>4698.17</v>
      </c>
      <c r="J195" s="1">
        <f>+F195+G195+H195+I195</f>
        <v>6057.47</v>
      </c>
      <c r="K195" s="1">
        <f>+E195-J195</f>
        <v>16942.53</v>
      </c>
    </row>
    <row r="196" spans="1:126" x14ac:dyDescent="0.25">
      <c r="A196" t="s">
        <v>52</v>
      </c>
      <c r="B196" t="s">
        <v>53</v>
      </c>
      <c r="C196" s="32" t="s">
        <v>407</v>
      </c>
      <c r="D196" t="s">
        <v>275</v>
      </c>
      <c r="E196" s="1">
        <v>24150</v>
      </c>
      <c r="F196" s="1">
        <f>E196*0.0287</f>
        <v>693.11</v>
      </c>
      <c r="G196" s="1">
        <v>0</v>
      </c>
      <c r="H196" s="1">
        <f>E196*0.0304</f>
        <v>734.16</v>
      </c>
      <c r="I196" s="1">
        <v>225</v>
      </c>
      <c r="J196" s="1">
        <f t="shared" ref="J196:J201" si="61">+F196+G196+H196+I196</f>
        <v>1652.27</v>
      </c>
      <c r="K196" s="1">
        <f t="shared" ref="K196:K201" si="62">+E196-J196</f>
        <v>22497.73</v>
      </c>
    </row>
    <row r="197" spans="1:126" x14ac:dyDescent="0.25">
      <c r="A197" t="s">
        <v>67</v>
      </c>
      <c r="B197" t="s">
        <v>68</v>
      </c>
      <c r="C197" s="32" t="s">
        <v>407</v>
      </c>
      <c r="D197" t="s">
        <v>274</v>
      </c>
      <c r="E197" s="1">
        <v>23100</v>
      </c>
      <c r="F197" s="1">
        <f t="shared" ref="F197:F201" si="63">E197*0.0287</f>
        <v>662.97</v>
      </c>
      <c r="G197" s="1">
        <v>0</v>
      </c>
      <c r="H197" s="1">
        <f t="shared" ref="H197:H200" si="64">E197*0.0304</f>
        <v>702.24</v>
      </c>
      <c r="I197" s="1">
        <v>9002.17</v>
      </c>
      <c r="J197" s="1">
        <f t="shared" si="61"/>
        <v>10367.379999999999</v>
      </c>
      <c r="K197" s="1">
        <f t="shared" si="62"/>
        <v>12732.62</v>
      </c>
    </row>
    <row r="198" spans="1:126" x14ac:dyDescent="0.25">
      <c r="A198" t="s">
        <v>69</v>
      </c>
      <c r="B198" t="s">
        <v>70</v>
      </c>
      <c r="C198" s="32" t="s">
        <v>406</v>
      </c>
      <c r="D198" t="s">
        <v>276</v>
      </c>
      <c r="E198" s="1">
        <v>22942.5</v>
      </c>
      <c r="F198" s="1">
        <f t="shared" si="63"/>
        <v>658.45</v>
      </c>
      <c r="G198" s="1">
        <v>0</v>
      </c>
      <c r="H198" s="1">
        <f t="shared" si="64"/>
        <v>697.45</v>
      </c>
      <c r="I198" s="1">
        <v>275</v>
      </c>
      <c r="J198" s="1">
        <f t="shared" si="61"/>
        <v>1630.9</v>
      </c>
      <c r="K198" s="1">
        <f t="shared" si="62"/>
        <v>21311.599999999999</v>
      </c>
    </row>
    <row r="199" spans="1:126" s="2" customFormat="1" x14ac:dyDescent="0.25">
      <c r="A199" t="s">
        <v>71</v>
      </c>
      <c r="B199" t="s">
        <v>72</v>
      </c>
      <c r="C199" s="32" t="s">
        <v>406</v>
      </c>
      <c r="D199" t="s">
        <v>276</v>
      </c>
      <c r="E199" s="1">
        <v>18700</v>
      </c>
      <c r="F199" s="1">
        <f t="shared" ref="F199" si="65">E199*0.0287</f>
        <v>536.69000000000005</v>
      </c>
      <c r="G199" s="1">
        <v>0</v>
      </c>
      <c r="H199" s="1">
        <f t="shared" ref="H199" si="66">E199*0.0304</f>
        <v>568.48</v>
      </c>
      <c r="I199" s="1">
        <v>125</v>
      </c>
      <c r="J199" s="1">
        <f t="shared" si="61"/>
        <v>1230.17</v>
      </c>
      <c r="K199" s="1">
        <f t="shared" si="62"/>
        <v>17469.830000000002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</row>
    <row r="200" spans="1:126" x14ac:dyDescent="0.25">
      <c r="A200" t="s">
        <v>388</v>
      </c>
      <c r="B200" t="s">
        <v>68</v>
      </c>
      <c r="C200" s="32" t="s">
        <v>407</v>
      </c>
      <c r="D200" t="s">
        <v>276</v>
      </c>
      <c r="E200" s="1">
        <v>20000</v>
      </c>
      <c r="F200" s="1">
        <f t="shared" si="63"/>
        <v>574</v>
      </c>
      <c r="G200" s="1">
        <v>0</v>
      </c>
      <c r="H200" s="1">
        <f t="shared" si="64"/>
        <v>608</v>
      </c>
      <c r="I200" s="1">
        <v>775</v>
      </c>
      <c r="J200" s="1">
        <f t="shared" si="61"/>
        <v>1957</v>
      </c>
      <c r="K200" s="1">
        <f t="shared" si="62"/>
        <v>18043</v>
      </c>
    </row>
    <row r="201" spans="1:126" x14ac:dyDescent="0.25">
      <c r="A201" t="s">
        <v>409</v>
      </c>
      <c r="B201" t="s">
        <v>279</v>
      </c>
      <c r="C201" s="32" t="s">
        <v>406</v>
      </c>
      <c r="D201" t="s">
        <v>274</v>
      </c>
      <c r="E201" s="1">
        <v>21945</v>
      </c>
      <c r="F201" s="1">
        <f t="shared" si="63"/>
        <v>629.82000000000005</v>
      </c>
      <c r="G201" s="1">
        <v>0</v>
      </c>
      <c r="H201" s="1">
        <v>667.13</v>
      </c>
      <c r="I201" s="1">
        <v>6005.12</v>
      </c>
      <c r="J201" s="1">
        <f t="shared" si="61"/>
        <v>7302.07</v>
      </c>
      <c r="K201" s="1">
        <f t="shared" si="62"/>
        <v>14642.93</v>
      </c>
    </row>
    <row r="202" spans="1:126" x14ac:dyDescent="0.25">
      <c r="A202" s="3" t="s">
        <v>12</v>
      </c>
      <c r="B202" s="3">
        <v>7</v>
      </c>
      <c r="C202" s="34"/>
      <c r="D202" s="3"/>
      <c r="E202" s="4">
        <f t="shared" ref="E202:K202" si="67">SUM(E195:E201)</f>
        <v>153837.5</v>
      </c>
      <c r="F202" s="4">
        <f t="shared" si="67"/>
        <v>4415.1400000000003</v>
      </c>
      <c r="G202" s="4">
        <f t="shared" si="67"/>
        <v>0</v>
      </c>
      <c r="H202" s="4">
        <f t="shared" si="67"/>
        <v>4676.66</v>
      </c>
      <c r="I202" s="4">
        <f t="shared" si="67"/>
        <v>21105.46</v>
      </c>
      <c r="J202" s="4">
        <f t="shared" si="67"/>
        <v>30197.26</v>
      </c>
      <c r="K202" s="4">
        <f t="shared" si="67"/>
        <v>123640.24</v>
      </c>
    </row>
    <row r="204" spans="1:126" x14ac:dyDescent="0.25">
      <c r="A204" s="103" t="s">
        <v>492</v>
      </c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</row>
    <row r="205" spans="1:126" x14ac:dyDescent="0.25">
      <c r="A205" s="5" t="s">
        <v>322</v>
      </c>
      <c r="B205" s="57" t="s">
        <v>280</v>
      </c>
      <c r="C205" s="58" t="s">
        <v>407</v>
      </c>
      <c r="D205" s="59" t="s">
        <v>276</v>
      </c>
      <c r="E205" s="30">
        <v>26000</v>
      </c>
      <c r="F205" s="30">
        <f>E205*0.0287</f>
        <v>746.2</v>
      </c>
      <c r="G205" s="30">
        <v>0</v>
      </c>
      <c r="H205" s="30">
        <f>E205*0.0304</f>
        <v>790.4</v>
      </c>
      <c r="I205" s="30">
        <v>175</v>
      </c>
      <c r="J205" s="30">
        <v>1711.6</v>
      </c>
      <c r="K205" s="30">
        <f>+E205-J205</f>
        <v>24288.400000000001</v>
      </c>
    </row>
    <row r="206" spans="1:126" x14ac:dyDescent="0.25">
      <c r="A206" s="5" t="s">
        <v>421</v>
      </c>
      <c r="B206" s="57" t="s">
        <v>16</v>
      </c>
      <c r="C206" s="58" t="s">
        <v>406</v>
      </c>
      <c r="D206" t="s">
        <v>274</v>
      </c>
      <c r="E206" s="30">
        <v>50000</v>
      </c>
      <c r="F206" s="30">
        <v>1435</v>
      </c>
      <c r="G206" s="30">
        <v>1651.48</v>
      </c>
      <c r="H206" s="30">
        <v>1520</v>
      </c>
      <c r="I206" s="30">
        <v>1475.12</v>
      </c>
      <c r="J206" s="30">
        <v>6081.6</v>
      </c>
      <c r="K206" s="30">
        <v>43918.400000000001</v>
      </c>
    </row>
    <row r="207" spans="1:126" x14ac:dyDescent="0.25">
      <c r="A207" s="64" t="s">
        <v>12</v>
      </c>
      <c r="B207" s="64">
        <v>2</v>
      </c>
      <c r="C207" s="65"/>
      <c r="D207" s="64"/>
      <c r="E207" s="66">
        <f t="shared" ref="E207:K207" si="68">SUM(E205)+E206</f>
        <v>76000</v>
      </c>
      <c r="F207" s="66">
        <f t="shared" si="68"/>
        <v>2181.1999999999998</v>
      </c>
      <c r="G207" s="66">
        <f t="shared" si="68"/>
        <v>1651.48</v>
      </c>
      <c r="H207" s="66">
        <f t="shared" si="68"/>
        <v>2310.4</v>
      </c>
      <c r="I207" s="66">
        <f t="shared" si="68"/>
        <v>1650.12</v>
      </c>
      <c r="J207" s="66">
        <f t="shared" si="68"/>
        <v>7793.2</v>
      </c>
      <c r="K207" s="66">
        <f t="shared" si="68"/>
        <v>68206.8</v>
      </c>
    </row>
    <row r="208" spans="1:126" x14ac:dyDescent="0.25"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</row>
    <row r="209" spans="1:126" x14ac:dyDescent="0.25">
      <c r="A209" s="101" t="s">
        <v>509</v>
      </c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</row>
    <row r="210" spans="1:126" x14ac:dyDescent="0.25">
      <c r="A210" s="5" t="s">
        <v>74</v>
      </c>
      <c r="B210" t="s">
        <v>75</v>
      </c>
      <c r="C210" s="32" t="s">
        <v>407</v>
      </c>
      <c r="D210" t="s">
        <v>276</v>
      </c>
      <c r="E210" s="48">
        <v>24500</v>
      </c>
      <c r="F210" s="1">
        <f>E210*0.0287</f>
        <v>703.15</v>
      </c>
      <c r="G210" s="1">
        <v>0</v>
      </c>
      <c r="H210" s="1">
        <f>E210*0.0304</f>
        <v>744.8</v>
      </c>
      <c r="I210" s="1">
        <v>275</v>
      </c>
      <c r="J210" s="1">
        <f>+F210+G210+H210+I210</f>
        <v>1722.95</v>
      </c>
      <c r="K210" s="1">
        <f>+E210-J210</f>
        <v>22777.05</v>
      </c>
    </row>
    <row r="211" spans="1:126" x14ac:dyDescent="0.25">
      <c r="A211" s="5" t="s">
        <v>76</v>
      </c>
      <c r="B211" t="s">
        <v>75</v>
      </c>
      <c r="C211" s="32" t="s">
        <v>406</v>
      </c>
      <c r="D211" t="s">
        <v>276</v>
      </c>
      <c r="E211" s="30">
        <v>16500</v>
      </c>
      <c r="F211" s="1">
        <f t="shared" ref="F211:F233" si="69">E211*0.0287</f>
        <v>473.55</v>
      </c>
      <c r="G211" s="1">
        <v>0</v>
      </c>
      <c r="H211" s="1">
        <f t="shared" ref="H211:H233" si="70">E211*0.0304</f>
        <v>501.6</v>
      </c>
      <c r="I211" s="1">
        <v>1200</v>
      </c>
      <c r="J211" s="1">
        <f t="shared" ref="J211:J243" si="71">+F211+G211+H211+I211</f>
        <v>2175.15</v>
      </c>
      <c r="K211" s="1">
        <f t="shared" ref="K211:K243" si="72">+E211-J211</f>
        <v>14324.85</v>
      </c>
    </row>
    <row r="212" spans="1:126" x14ac:dyDescent="0.25">
      <c r="A212" s="5" t="s">
        <v>228</v>
      </c>
      <c r="B212" t="s">
        <v>91</v>
      </c>
      <c r="C212" s="32" t="s">
        <v>406</v>
      </c>
      <c r="D212" t="s">
        <v>276</v>
      </c>
      <c r="E212" s="30">
        <v>23000</v>
      </c>
      <c r="F212" s="1">
        <f t="shared" si="69"/>
        <v>660.1</v>
      </c>
      <c r="G212" s="1">
        <v>0</v>
      </c>
      <c r="H212" s="1">
        <f t="shared" si="70"/>
        <v>699.2</v>
      </c>
      <c r="I212" s="1">
        <v>275</v>
      </c>
      <c r="J212" s="1">
        <f t="shared" si="71"/>
        <v>1634.3</v>
      </c>
      <c r="K212" s="1">
        <f t="shared" si="72"/>
        <v>21365.7</v>
      </c>
    </row>
    <row r="213" spans="1:126" x14ac:dyDescent="0.25">
      <c r="A213" s="5" t="s">
        <v>77</v>
      </c>
      <c r="B213" t="s">
        <v>249</v>
      </c>
      <c r="C213" s="32" t="s">
        <v>407</v>
      </c>
      <c r="D213" t="s">
        <v>276</v>
      </c>
      <c r="E213" s="30">
        <v>25000</v>
      </c>
      <c r="F213" s="1">
        <f t="shared" si="69"/>
        <v>717.5</v>
      </c>
      <c r="G213" s="1">
        <v>0</v>
      </c>
      <c r="H213" s="1">
        <f t="shared" si="70"/>
        <v>760</v>
      </c>
      <c r="I213" s="1">
        <v>165</v>
      </c>
      <c r="J213" s="1">
        <f t="shared" si="71"/>
        <v>1642.5</v>
      </c>
      <c r="K213" s="1">
        <f t="shared" si="72"/>
        <v>23357.5</v>
      </c>
    </row>
    <row r="214" spans="1:126" s="5" customFormat="1" x14ac:dyDescent="0.25">
      <c r="A214" s="5" t="s">
        <v>78</v>
      </c>
      <c r="B214" s="5" t="s">
        <v>75</v>
      </c>
      <c r="C214" s="39" t="s">
        <v>406</v>
      </c>
      <c r="D214" s="5" t="s">
        <v>274</v>
      </c>
      <c r="E214" s="30">
        <v>20000</v>
      </c>
      <c r="F214" s="30">
        <f>E214*0.0287</f>
        <v>574</v>
      </c>
      <c r="G214" s="30">
        <v>0</v>
      </c>
      <c r="H214" s="30">
        <f>E214*0.0304</f>
        <v>608</v>
      </c>
      <c r="I214" s="30">
        <v>1415</v>
      </c>
      <c r="J214" s="1">
        <f t="shared" si="71"/>
        <v>2597</v>
      </c>
      <c r="K214" s="1">
        <f t="shared" si="72"/>
        <v>17403</v>
      </c>
    </row>
    <row r="215" spans="1:126" x14ac:dyDescent="0.25">
      <c r="A215" s="5" t="s">
        <v>344</v>
      </c>
      <c r="B215" s="21" t="s">
        <v>75</v>
      </c>
      <c r="C215" s="32" t="s">
        <v>406</v>
      </c>
      <c r="D215" s="20" t="s">
        <v>276</v>
      </c>
      <c r="E215" s="30">
        <v>20000</v>
      </c>
      <c r="F215" s="1">
        <f t="shared" si="69"/>
        <v>574</v>
      </c>
      <c r="G215" s="1">
        <v>0</v>
      </c>
      <c r="H215" s="1">
        <f t="shared" si="70"/>
        <v>608</v>
      </c>
      <c r="I215" s="1">
        <v>175</v>
      </c>
      <c r="J215" s="1">
        <f t="shared" si="71"/>
        <v>1357</v>
      </c>
      <c r="K215" s="1">
        <f t="shared" si="72"/>
        <v>18643</v>
      </c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</row>
    <row r="216" spans="1:126" x14ac:dyDescent="0.25">
      <c r="A216" s="5" t="s">
        <v>352</v>
      </c>
      <c r="B216" s="21" t="s">
        <v>91</v>
      </c>
      <c r="C216" s="32" t="s">
        <v>407</v>
      </c>
      <c r="D216" s="20" t="s">
        <v>276</v>
      </c>
      <c r="E216" s="30">
        <v>23000</v>
      </c>
      <c r="F216" s="1">
        <f t="shared" si="69"/>
        <v>660.1</v>
      </c>
      <c r="G216" s="1">
        <v>0</v>
      </c>
      <c r="H216" s="1">
        <f t="shared" si="70"/>
        <v>699.2</v>
      </c>
      <c r="I216" s="1">
        <v>175</v>
      </c>
      <c r="J216" s="1">
        <f t="shared" si="71"/>
        <v>1534.3</v>
      </c>
      <c r="K216" s="1">
        <f t="shared" si="72"/>
        <v>21465.7</v>
      </c>
    </row>
    <row r="217" spans="1:126" x14ac:dyDescent="0.25">
      <c r="A217" s="5" t="s">
        <v>369</v>
      </c>
      <c r="B217" s="21" t="s">
        <v>370</v>
      </c>
      <c r="C217" s="32" t="s">
        <v>407</v>
      </c>
      <c r="D217" s="20" t="s">
        <v>276</v>
      </c>
      <c r="E217" s="30">
        <v>32000</v>
      </c>
      <c r="F217" s="1">
        <f>E217*0.0287</f>
        <v>918.4</v>
      </c>
      <c r="G217" s="1">
        <v>0</v>
      </c>
      <c r="H217" s="1">
        <f t="shared" ref="H217" si="73">E217*0.0304</f>
        <v>972.8</v>
      </c>
      <c r="I217" s="1">
        <v>175</v>
      </c>
      <c r="J217" s="1">
        <f t="shared" si="71"/>
        <v>2066.1999999999998</v>
      </c>
      <c r="K217" s="1">
        <f t="shared" si="72"/>
        <v>29933.8</v>
      </c>
    </row>
    <row r="218" spans="1:126" x14ac:dyDescent="0.25">
      <c r="A218" s="5" t="s">
        <v>79</v>
      </c>
      <c r="B218" t="s">
        <v>80</v>
      </c>
      <c r="C218" s="32" t="s">
        <v>406</v>
      </c>
      <c r="D218" t="s">
        <v>274</v>
      </c>
      <c r="E218" s="30">
        <v>55000</v>
      </c>
      <c r="F218" s="1">
        <f t="shared" si="69"/>
        <v>1578.5</v>
      </c>
      <c r="G218" s="1">
        <v>2559.6799999999998</v>
      </c>
      <c r="H218" s="1">
        <f t="shared" si="70"/>
        <v>1672</v>
      </c>
      <c r="I218" s="1">
        <v>275</v>
      </c>
      <c r="J218" s="1">
        <f t="shared" si="71"/>
        <v>6085.18</v>
      </c>
      <c r="K218" s="1">
        <f t="shared" si="72"/>
        <v>48914.82</v>
      </c>
    </row>
    <row r="219" spans="1:126" x14ac:dyDescent="0.25">
      <c r="A219" s="5" t="s">
        <v>81</v>
      </c>
      <c r="B219" t="s">
        <v>82</v>
      </c>
      <c r="C219" s="32" t="s">
        <v>407</v>
      </c>
      <c r="D219" t="s">
        <v>276</v>
      </c>
      <c r="E219" s="30">
        <v>20000</v>
      </c>
      <c r="F219" s="1">
        <f t="shared" si="69"/>
        <v>574</v>
      </c>
      <c r="G219" s="1">
        <v>0</v>
      </c>
      <c r="H219" s="1">
        <f t="shared" si="70"/>
        <v>608</v>
      </c>
      <c r="I219" s="1">
        <v>5002.17</v>
      </c>
      <c r="J219" s="1">
        <f t="shared" si="71"/>
        <v>6184.17</v>
      </c>
      <c r="K219" s="1">
        <f t="shared" si="72"/>
        <v>13815.83</v>
      </c>
    </row>
    <row r="220" spans="1:126" x14ac:dyDescent="0.25">
      <c r="A220" s="5" t="s">
        <v>225</v>
      </c>
      <c r="B220" t="s">
        <v>20</v>
      </c>
      <c r="C220" s="32" t="s">
        <v>406</v>
      </c>
      <c r="D220" t="s">
        <v>276</v>
      </c>
      <c r="E220" s="30">
        <v>23000</v>
      </c>
      <c r="F220" s="1">
        <f>E220*0.0287</f>
        <v>660.1</v>
      </c>
      <c r="G220" s="1">
        <v>0</v>
      </c>
      <c r="H220" s="1">
        <f>E220*0.0304</f>
        <v>699.2</v>
      </c>
      <c r="I220" s="1">
        <v>125</v>
      </c>
      <c r="J220" s="1">
        <f t="shared" si="71"/>
        <v>1484.3</v>
      </c>
      <c r="K220" s="1">
        <f t="shared" si="72"/>
        <v>21515.7</v>
      </c>
    </row>
    <row r="221" spans="1:126" x14ac:dyDescent="0.25">
      <c r="A221" s="5" t="s">
        <v>371</v>
      </c>
      <c r="B221" t="s">
        <v>372</v>
      </c>
      <c r="C221" s="32" t="s">
        <v>407</v>
      </c>
      <c r="D221" t="s">
        <v>276</v>
      </c>
      <c r="E221" s="30">
        <v>20000</v>
      </c>
      <c r="F221" s="1">
        <f>E221*0.0287</f>
        <v>574</v>
      </c>
      <c r="G221" s="1">
        <v>0</v>
      </c>
      <c r="H221" s="1">
        <f>E221*0.0304</f>
        <v>608</v>
      </c>
      <c r="I221" s="1">
        <v>4752.17</v>
      </c>
      <c r="J221" s="1">
        <f t="shared" si="71"/>
        <v>5934.17</v>
      </c>
      <c r="K221" s="1">
        <f t="shared" si="72"/>
        <v>14065.83</v>
      </c>
    </row>
    <row r="222" spans="1:126" x14ac:dyDescent="0.25">
      <c r="A222" s="5" t="s">
        <v>83</v>
      </c>
      <c r="B222" t="s">
        <v>20</v>
      </c>
      <c r="C222" s="32" t="s">
        <v>406</v>
      </c>
      <c r="D222" t="s">
        <v>274</v>
      </c>
      <c r="E222" s="30">
        <v>26250</v>
      </c>
      <c r="F222" s="1">
        <f t="shared" si="69"/>
        <v>753.38</v>
      </c>
      <c r="G222" s="1">
        <v>0</v>
      </c>
      <c r="H222" s="1">
        <f t="shared" si="70"/>
        <v>798</v>
      </c>
      <c r="I222" s="1">
        <v>295</v>
      </c>
      <c r="J222" s="1">
        <f t="shared" si="71"/>
        <v>1846.38</v>
      </c>
      <c r="K222" s="1">
        <f t="shared" si="72"/>
        <v>24403.62</v>
      </c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</row>
    <row r="223" spans="1:126" x14ac:dyDescent="0.25">
      <c r="A223" s="5" t="s">
        <v>84</v>
      </c>
      <c r="B223" t="s">
        <v>75</v>
      </c>
      <c r="C223" s="32" t="s">
        <v>406</v>
      </c>
      <c r="D223" t="s">
        <v>274</v>
      </c>
      <c r="E223" s="30">
        <v>16500</v>
      </c>
      <c r="F223" s="1">
        <f t="shared" si="69"/>
        <v>473.55</v>
      </c>
      <c r="G223" s="1">
        <v>0</v>
      </c>
      <c r="H223" s="1">
        <f t="shared" si="70"/>
        <v>501.6</v>
      </c>
      <c r="I223" s="1">
        <v>25</v>
      </c>
      <c r="J223" s="1">
        <f t="shared" si="71"/>
        <v>1000.15</v>
      </c>
      <c r="K223" s="1">
        <f t="shared" si="72"/>
        <v>15499.85</v>
      </c>
    </row>
    <row r="224" spans="1:126" x14ac:dyDescent="0.25">
      <c r="A224" s="5" t="s">
        <v>422</v>
      </c>
      <c r="B224" t="s">
        <v>75</v>
      </c>
      <c r="C224" s="32" t="s">
        <v>406</v>
      </c>
      <c r="D224" t="s">
        <v>274</v>
      </c>
      <c r="E224" s="30">
        <v>20000</v>
      </c>
      <c r="F224" s="1">
        <v>574</v>
      </c>
      <c r="G224" s="1">
        <v>0</v>
      </c>
      <c r="H224" s="1">
        <f t="shared" si="70"/>
        <v>608</v>
      </c>
      <c r="I224" s="1">
        <v>275</v>
      </c>
      <c r="J224" s="1">
        <f t="shared" si="71"/>
        <v>1457</v>
      </c>
      <c r="K224" s="1">
        <f t="shared" si="72"/>
        <v>18543</v>
      </c>
    </row>
    <row r="225" spans="1:126" x14ac:dyDescent="0.25">
      <c r="A225" s="5" t="s">
        <v>85</v>
      </c>
      <c r="B225" t="s">
        <v>86</v>
      </c>
      <c r="C225" s="32" t="s">
        <v>407</v>
      </c>
      <c r="D225" t="s">
        <v>274</v>
      </c>
      <c r="E225" s="30">
        <v>23467.5</v>
      </c>
      <c r="F225" s="1">
        <v>673.52</v>
      </c>
      <c r="G225" s="1">
        <v>0</v>
      </c>
      <c r="H225" s="1">
        <f t="shared" si="70"/>
        <v>713.41</v>
      </c>
      <c r="I225" s="1">
        <v>250</v>
      </c>
      <c r="J225" s="1">
        <f t="shared" si="71"/>
        <v>1636.93</v>
      </c>
      <c r="K225" s="1">
        <f t="shared" si="72"/>
        <v>21830.57</v>
      </c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</row>
    <row r="226" spans="1:126" x14ac:dyDescent="0.25">
      <c r="A226" s="5" t="s">
        <v>87</v>
      </c>
      <c r="B226" t="s">
        <v>16</v>
      </c>
      <c r="C226" s="32" t="s">
        <v>406</v>
      </c>
      <c r="D226" t="s">
        <v>276</v>
      </c>
      <c r="E226" s="30">
        <v>22312.5</v>
      </c>
      <c r="F226" s="1">
        <v>640.37</v>
      </c>
      <c r="G226" s="1">
        <v>0</v>
      </c>
      <c r="H226" s="1">
        <f t="shared" si="70"/>
        <v>678.3</v>
      </c>
      <c r="I226" s="1">
        <v>275</v>
      </c>
      <c r="J226" s="1">
        <f t="shared" si="71"/>
        <v>1593.67</v>
      </c>
      <c r="K226" s="1">
        <f t="shared" si="72"/>
        <v>20718.830000000002</v>
      </c>
    </row>
    <row r="227" spans="1:126" x14ac:dyDescent="0.25">
      <c r="A227" s="5" t="s">
        <v>89</v>
      </c>
      <c r="B227" t="s">
        <v>75</v>
      </c>
      <c r="C227" s="32" t="s">
        <v>406</v>
      </c>
      <c r="D227" t="s">
        <v>276</v>
      </c>
      <c r="E227" s="30">
        <v>20000</v>
      </c>
      <c r="F227" s="1">
        <f t="shared" si="69"/>
        <v>574</v>
      </c>
      <c r="G227" s="1">
        <v>0</v>
      </c>
      <c r="H227" s="1">
        <f t="shared" si="70"/>
        <v>608</v>
      </c>
      <c r="I227" s="1">
        <v>1875</v>
      </c>
      <c r="J227" s="1">
        <f t="shared" si="71"/>
        <v>3057</v>
      </c>
      <c r="K227" s="1">
        <f t="shared" si="72"/>
        <v>16943</v>
      </c>
    </row>
    <row r="228" spans="1:126" x14ac:dyDescent="0.25">
      <c r="A228" s="5" t="s">
        <v>90</v>
      </c>
      <c r="B228" t="s">
        <v>91</v>
      </c>
      <c r="C228" s="32" t="s">
        <v>407</v>
      </c>
      <c r="D228" t="s">
        <v>276</v>
      </c>
      <c r="E228" s="30">
        <v>23000</v>
      </c>
      <c r="F228" s="1">
        <f t="shared" si="69"/>
        <v>660.1</v>
      </c>
      <c r="G228" s="1">
        <v>0</v>
      </c>
      <c r="H228" s="1">
        <f t="shared" si="70"/>
        <v>699.2</v>
      </c>
      <c r="I228" s="1">
        <v>275</v>
      </c>
      <c r="J228" s="1">
        <f t="shared" si="71"/>
        <v>1634.3</v>
      </c>
      <c r="K228" s="1">
        <f t="shared" si="72"/>
        <v>21365.7</v>
      </c>
    </row>
    <row r="229" spans="1:126" x14ac:dyDescent="0.25">
      <c r="A229" s="5" t="s">
        <v>297</v>
      </c>
      <c r="B229" t="s">
        <v>91</v>
      </c>
      <c r="C229" s="32" t="s">
        <v>407</v>
      </c>
      <c r="D229" t="s">
        <v>276</v>
      </c>
      <c r="E229" s="30">
        <v>23000</v>
      </c>
      <c r="F229" s="1">
        <f t="shared" si="69"/>
        <v>660.1</v>
      </c>
      <c r="G229" s="1">
        <v>0</v>
      </c>
      <c r="H229" s="1">
        <f t="shared" si="70"/>
        <v>699.2</v>
      </c>
      <c r="I229" s="1">
        <v>175</v>
      </c>
      <c r="J229" s="1">
        <f t="shared" si="71"/>
        <v>1534.3</v>
      </c>
      <c r="K229" s="1">
        <f t="shared" si="72"/>
        <v>21465.7</v>
      </c>
    </row>
    <row r="230" spans="1:126" x14ac:dyDescent="0.25">
      <c r="A230" s="5" t="s">
        <v>326</v>
      </c>
      <c r="B230" s="11" t="s">
        <v>325</v>
      </c>
      <c r="C230" s="33" t="s">
        <v>407</v>
      </c>
      <c r="D230" s="16" t="s">
        <v>276</v>
      </c>
      <c r="E230" s="30">
        <v>23000</v>
      </c>
      <c r="F230" s="1">
        <f t="shared" si="69"/>
        <v>660.1</v>
      </c>
      <c r="G230" s="1">
        <v>0</v>
      </c>
      <c r="H230" s="1">
        <f t="shared" si="70"/>
        <v>699.2</v>
      </c>
      <c r="I230" s="1">
        <v>355</v>
      </c>
      <c r="J230" s="1">
        <f t="shared" si="71"/>
        <v>1714.3</v>
      </c>
      <c r="K230" s="1">
        <f t="shared" si="72"/>
        <v>21285.7</v>
      </c>
    </row>
    <row r="231" spans="1:126" x14ac:dyDescent="0.25">
      <c r="A231" s="5" t="s">
        <v>324</v>
      </c>
      <c r="B231" s="11" t="s">
        <v>323</v>
      </c>
      <c r="C231" s="33" t="s">
        <v>407</v>
      </c>
      <c r="D231" s="16" t="s">
        <v>276</v>
      </c>
      <c r="E231" s="30">
        <v>20000</v>
      </c>
      <c r="F231" s="1">
        <f t="shared" si="69"/>
        <v>574</v>
      </c>
      <c r="G231" s="1">
        <v>0</v>
      </c>
      <c r="H231" s="1">
        <f t="shared" si="70"/>
        <v>608</v>
      </c>
      <c r="I231" s="1">
        <v>4952.17</v>
      </c>
      <c r="J231" s="1">
        <f t="shared" si="71"/>
        <v>6134.17</v>
      </c>
      <c r="K231" s="1">
        <f t="shared" si="72"/>
        <v>13865.83</v>
      </c>
    </row>
    <row r="232" spans="1:126" x14ac:dyDescent="0.25">
      <c r="A232" s="60" t="s">
        <v>336</v>
      </c>
      <c r="B232" s="17" t="s">
        <v>75</v>
      </c>
      <c r="C232" s="37" t="s">
        <v>406</v>
      </c>
      <c r="D232" s="19" t="s">
        <v>276</v>
      </c>
      <c r="E232" s="30">
        <v>20000</v>
      </c>
      <c r="F232" s="1">
        <f t="shared" si="69"/>
        <v>574</v>
      </c>
      <c r="G232" s="1">
        <v>0</v>
      </c>
      <c r="H232" s="1">
        <f t="shared" si="70"/>
        <v>608</v>
      </c>
      <c r="I232" s="1">
        <v>2375.12</v>
      </c>
      <c r="J232" s="1">
        <f t="shared" si="71"/>
        <v>3557.12</v>
      </c>
      <c r="K232" s="1">
        <f t="shared" si="72"/>
        <v>16442.88</v>
      </c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:126" x14ac:dyDescent="0.25">
      <c r="A233" s="5" t="s">
        <v>296</v>
      </c>
      <c r="B233" t="s">
        <v>82</v>
      </c>
      <c r="C233" s="32" t="s">
        <v>407</v>
      </c>
      <c r="D233" t="s">
        <v>276</v>
      </c>
      <c r="E233" s="30">
        <v>20000</v>
      </c>
      <c r="F233" s="1">
        <f t="shared" si="69"/>
        <v>574</v>
      </c>
      <c r="G233" s="1">
        <v>0</v>
      </c>
      <c r="H233" s="1">
        <f t="shared" si="70"/>
        <v>608</v>
      </c>
      <c r="I233" s="1">
        <v>5002.17</v>
      </c>
      <c r="J233" s="1">
        <f t="shared" si="71"/>
        <v>6184.17</v>
      </c>
      <c r="K233" s="1">
        <f t="shared" si="72"/>
        <v>13815.83</v>
      </c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:126" x14ac:dyDescent="0.25">
      <c r="A234" s="5" t="s">
        <v>259</v>
      </c>
      <c r="B234" t="s">
        <v>91</v>
      </c>
      <c r="C234" s="32" t="s">
        <v>407</v>
      </c>
      <c r="D234" t="s">
        <v>276</v>
      </c>
      <c r="E234" s="30">
        <v>23000</v>
      </c>
      <c r="F234" s="1">
        <f>E234*0.0287</f>
        <v>660.1</v>
      </c>
      <c r="G234" s="1">
        <v>0</v>
      </c>
      <c r="H234" s="1">
        <f>E234*0.0304</f>
        <v>699.2</v>
      </c>
      <c r="I234" s="1">
        <v>1865</v>
      </c>
      <c r="J234" s="1">
        <f t="shared" si="71"/>
        <v>3224.3</v>
      </c>
      <c r="K234" s="1">
        <f t="shared" si="72"/>
        <v>19775.7</v>
      </c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</row>
    <row r="235" spans="1:126" x14ac:dyDescent="0.25">
      <c r="A235" s="5" t="s">
        <v>295</v>
      </c>
      <c r="B235" t="s">
        <v>91</v>
      </c>
      <c r="C235" s="32" t="s">
        <v>407</v>
      </c>
      <c r="D235" t="s">
        <v>276</v>
      </c>
      <c r="E235" s="30">
        <v>18370</v>
      </c>
      <c r="F235" s="1">
        <v>527.22</v>
      </c>
      <c r="G235" s="1">
        <v>0</v>
      </c>
      <c r="H235" s="1">
        <v>558.45000000000005</v>
      </c>
      <c r="I235" s="1">
        <v>295</v>
      </c>
      <c r="J235" s="1">
        <f t="shared" si="71"/>
        <v>1380.67</v>
      </c>
      <c r="K235" s="1">
        <f t="shared" si="72"/>
        <v>16989.330000000002</v>
      </c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</row>
    <row r="236" spans="1:126" x14ac:dyDescent="0.25">
      <c r="A236" s="5" t="s">
        <v>88</v>
      </c>
      <c r="B236" t="s">
        <v>75</v>
      </c>
      <c r="C236" s="32" t="s">
        <v>406</v>
      </c>
      <c r="D236" t="s">
        <v>274</v>
      </c>
      <c r="E236" s="30">
        <v>16280</v>
      </c>
      <c r="F236" s="1">
        <v>467.24</v>
      </c>
      <c r="G236" s="1">
        <v>0</v>
      </c>
      <c r="H236" s="1">
        <v>494.91</v>
      </c>
      <c r="I236" s="1">
        <v>663.88</v>
      </c>
      <c r="J236" s="1">
        <f t="shared" si="71"/>
        <v>1626.03</v>
      </c>
      <c r="K236" s="1">
        <f t="shared" si="72"/>
        <v>14653.97</v>
      </c>
    </row>
    <row r="237" spans="1:126" s="5" customFormat="1" x14ac:dyDescent="0.25">
      <c r="A237" s="5" t="s">
        <v>423</v>
      </c>
      <c r="B237" s="5" t="s">
        <v>292</v>
      </c>
      <c r="C237" s="39" t="s">
        <v>407</v>
      </c>
      <c r="D237" s="5" t="s">
        <v>276</v>
      </c>
      <c r="E237" s="30">
        <v>25000</v>
      </c>
      <c r="F237" s="30">
        <f>E237*0.0287</f>
        <v>717.5</v>
      </c>
      <c r="G237" s="30">
        <v>0</v>
      </c>
      <c r="H237" s="30">
        <f>E237*0.0304</f>
        <v>760</v>
      </c>
      <c r="I237" s="30">
        <v>2925</v>
      </c>
      <c r="J237" s="1">
        <f t="shared" si="71"/>
        <v>4402.5</v>
      </c>
      <c r="K237" s="1">
        <f t="shared" si="72"/>
        <v>20597.5</v>
      </c>
    </row>
    <row r="238" spans="1:126" x14ac:dyDescent="0.25">
      <c r="A238" s="5" t="s">
        <v>476</v>
      </c>
      <c r="B238" s="11" t="s">
        <v>91</v>
      </c>
      <c r="C238" s="33" t="s">
        <v>407</v>
      </c>
      <c r="D238" s="16" t="s">
        <v>276</v>
      </c>
      <c r="E238" s="30">
        <v>36000</v>
      </c>
      <c r="F238" s="1">
        <f>E238*0.0287</f>
        <v>1033.2</v>
      </c>
      <c r="G238" s="1">
        <v>0</v>
      </c>
      <c r="H238" s="1">
        <f>E238*0.0304</f>
        <v>1094.4000000000001</v>
      </c>
      <c r="I238" s="1">
        <v>175</v>
      </c>
      <c r="J238" s="1">
        <f t="shared" si="71"/>
        <v>2302.6</v>
      </c>
      <c r="K238" s="1">
        <f t="shared" si="72"/>
        <v>33697.4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</row>
    <row r="239" spans="1:126" s="14" customFormat="1" x14ac:dyDescent="0.25">
      <c r="A239" s="5" t="s">
        <v>477</v>
      </c>
      <c r="B239" t="s">
        <v>86</v>
      </c>
      <c r="C239" s="32" t="s">
        <v>407</v>
      </c>
      <c r="D239" t="s">
        <v>276</v>
      </c>
      <c r="E239" s="30">
        <v>20075</v>
      </c>
      <c r="F239" s="1">
        <f>E239*0.0287</f>
        <v>576.15</v>
      </c>
      <c r="G239" s="1">
        <v>0</v>
      </c>
      <c r="H239" s="1">
        <f>E239*0.0304</f>
        <v>610.28</v>
      </c>
      <c r="I239" s="1">
        <v>175</v>
      </c>
      <c r="J239" s="1">
        <f t="shared" si="71"/>
        <v>1361.43</v>
      </c>
      <c r="K239" s="1">
        <f t="shared" si="72"/>
        <v>18713.57</v>
      </c>
    </row>
    <row r="240" spans="1:126" x14ac:dyDescent="0.25">
      <c r="A240" s="5" t="s">
        <v>495</v>
      </c>
      <c r="B240" t="s">
        <v>249</v>
      </c>
      <c r="C240" s="32" t="s">
        <v>407</v>
      </c>
      <c r="D240" t="s">
        <v>276</v>
      </c>
      <c r="E240" s="30">
        <v>25000</v>
      </c>
      <c r="F240" s="1">
        <v>717.5</v>
      </c>
      <c r="G240" s="1">
        <v>0</v>
      </c>
      <c r="H240" s="1">
        <v>760</v>
      </c>
      <c r="I240" s="1">
        <v>1525</v>
      </c>
      <c r="J240" s="1">
        <f t="shared" si="71"/>
        <v>3002.5</v>
      </c>
      <c r="K240" s="1">
        <f t="shared" si="72"/>
        <v>21997.5</v>
      </c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</row>
    <row r="241" spans="1:126" s="28" customFormat="1" x14ac:dyDescent="0.25">
      <c r="A241" s="28" t="s">
        <v>501</v>
      </c>
      <c r="B241" s="28" t="s">
        <v>292</v>
      </c>
      <c r="C241" s="95" t="s">
        <v>407</v>
      </c>
      <c r="D241" s="28" t="s">
        <v>276</v>
      </c>
      <c r="E241" s="96">
        <v>40000</v>
      </c>
      <c r="F241" s="96">
        <v>1148</v>
      </c>
      <c r="G241" s="96">
        <v>442.65</v>
      </c>
      <c r="H241" s="96">
        <v>1216</v>
      </c>
      <c r="I241" s="96">
        <v>25</v>
      </c>
      <c r="J241" s="96">
        <f t="shared" si="71"/>
        <v>2831.65</v>
      </c>
      <c r="K241" s="96">
        <f t="shared" si="72"/>
        <v>37168.35</v>
      </c>
    </row>
    <row r="242" spans="1:126" x14ac:dyDescent="0.25">
      <c r="A242" s="5" t="s">
        <v>496</v>
      </c>
      <c r="B242" t="s">
        <v>157</v>
      </c>
      <c r="C242" s="32" t="s">
        <v>406</v>
      </c>
      <c r="D242" t="s">
        <v>276</v>
      </c>
      <c r="E242" s="30">
        <v>26000</v>
      </c>
      <c r="F242" s="1">
        <v>746.2</v>
      </c>
      <c r="G242" s="1">
        <v>0</v>
      </c>
      <c r="H242" s="1">
        <v>790.4</v>
      </c>
      <c r="I242" s="1">
        <v>25</v>
      </c>
      <c r="J242" s="1">
        <f t="shared" si="71"/>
        <v>1561.6</v>
      </c>
      <c r="K242" s="1">
        <f t="shared" si="72"/>
        <v>24438.400000000001</v>
      </c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:126" x14ac:dyDescent="0.25">
      <c r="A243" s="5" t="s">
        <v>411</v>
      </c>
      <c r="B243" t="s">
        <v>75</v>
      </c>
      <c r="C243" s="32" t="s">
        <v>406</v>
      </c>
      <c r="D243" t="s">
        <v>276</v>
      </c>
      <c r="E243" s="30">
        <v>16500</v>
      </c>
      <c r="F243" s="1">
        <v>473.55</v>
      </c>
      <c r="G243" s="1">
        <v>0</v>
      </c>
      <c r="H243" s="1">
        <v>501.6</v>
      </c>
      <c r="I243" s="1">
        <v>3924.88</v>
      </c>
      <c r="J243" s="1">
        <f t="shared" si="71"/>
        <v>4900.03</v>
      </c>
      <c r="K243" s="1">
        <f t="shared" si="72"/>
        <v>11599.97</v>
      </c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:126" x14ac:dyDescent="0.25">
      <c r="A244" s="3" t="s">
        <v>12</v>
      </c>
      <c r="B244" s="3">
        <v>34</v>
      </c>
      <c r="C244" s="34"/>
      <c r="D244" s="3"/>
      <c r="E244" s="4">
        <f t="shared" ref="E244:K244" si="74">SUM(E210:E243)</f>
        <v>805755</v>
      </c>
      <c r="F244" s="4">
        <f t="shared" si="74"/>
        <v>23125.18</v>
      </c>
      <c r="G244" s="4">
        <f t="shared" si="74"/>
        <v>3002.33</v>
      </c>
      <c r="H244" s="4">
        <f t="shared" si="74"/>
        <v>24494.95</v>
      </c>
      <c r="I244" s="4">
        <f t="shared" si="74"/>
        <v>41737.56</v>
      </c>
      <c r="J244" s="4">
        <f t="shared" si="74"/>
        <v>92360.02</v>
      </c>
      <c r="K244" s="4">
        <f t="shared" si="74"/>
        <v>713394.98</v>
      </c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</row>
    <row r="245" spans="1:126" x14ac:dyDescent="0.25"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</row>
    <row r="246" spans="1:126" x14ac:dyDescent="0.25">
      <c r="A246" s="102" t="s">
        <v>226</v>
      </c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:126" s="70" customFormat="1" x14ac:dyDescent="0.25">
      <c r="A247" s="13" t="s">
        <v>330</v>
      </c>
      <c r="B247" s="17" t="s">
        <v>20</v>
      </c>
      <c r="C247" s="37" t="s">
        <v>406</v>
      </c>
      <c r="D247" t="s">
        <v>276</v>
      </c>
      <c r="E247" s="1">
        <v>33000</v>
      </c>
      <c r="F247" s="1">
        <f t="shared" ref="F247" si="75">E247*0.0287</f>
        <v>947.1</v>
      </c>
      <c r="G247" s="1">
        <v>0</v>
      </c>
      <c r="H247" s="1">
        <f t="shared" ref="H247:H248" si="76">E247*0.0304</f>
        <v>1003.2</v>
      </c>
      <c r="I247" s="1">
        <v>175</v>
      </c>
      <c r="J247" s="127">
        <f>+F247+G247+H247+I247</f>
        <v>2125.3000000000002</v>
      </c>
      <c r="K247" s="1">
        <f>+E247-J247</f>
        <v>30874.7</v>
      </c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</row>
    <row r="248" spans="1:126" s="14" customFormat="1" x14ac:dyDescent="0.25">
      <c r="A248" t="s">
        <v>329</v>
      </c>
      <c r="B248" s="18" t="s">
        <v>119</v>
      </c>
      <c r="C248" s="33" t="s">
        <v>406</v>
      </c>
      <c r="D248" t="s">
        <v>276</v>
      </c>
      <c r="E248" s="1">
        <v>56000</v>
      </c>
      <c r="F248" s="1">
        <v>1607.2</v>
      </c>
      <c r="G248" s="1">
        <v>2733.96</v>
      </c>
      <c r="H248" s="1">
        <f t="shared" si="76"/>
        <v>1702.4</v>
      </c>
      <c r="I248" s="1">
        <v>175</v>
      </c>
      <c r="J248" s="127">
        <f t="shared" ref="J248:J251" si="77">+F248+G248+H248+I248</f>
        <v>6218.56</v>
      </c>
      <c r="K248" s="1">
        <f t="shared" ref="K248:K251" si="78">+E248-J248</f>
        <v>49781.440000000002</v>
      </c>
    </row>
    <row r="249" spans="1:126" s="14" customFormat="1" x14ac:dyDescent="0.25">
      <c r="A249" t="s">
        <v>227</v>
      </c>
      <c r="B249" t="s">
        <v>233</v>
      </c>
      <c r="C249" s="32" t="s">
        <v>406</v>
      </c>
      <c r="D249" t="s">
        <v>276</v>
      </c>
      <c r="E249" s="1">
        <v>44000</v>
      </c>
      <c r="F249" s="1">
        <v>1262.8</v>
      </c>
      <c r="G249" s="1">
        <v>804.67</v>
      </c>
      <c r="H249" s="1">
        <f>E249*0.0304</f>
        <v>1337.6</v>
      </c>
      <c r="I249" s="1">
        <v>4111.92</v>
      </c>
      <c r="J249" s="127">
        <f t="shared" si="77"/>
        <v>7516.99</v>
      </c>
      <c r="K249" s="1">
        <f t="shared" si="78"/>
        <v>36483.01</v>
      </c>
    </row>
    <row r="250" spans="1:126" x14ac:dyDescent="0.25">
      <c r="A250" s="13" t="s">
        <v>489</v>
      </c>
      <c r="B250" s="17" t="s">
        <v>233</v>
      </c>
      <c r="C250" s="37" t="s">
        <v>407</v>
      </c>
      <c r="D250" t="s">
        <v>274</v>
      </c>
      <c r="E250" s="1">
        <v>44000</v>
      </c>
      <c r="F250" s="1">
        <v>1262.8</v>
      </c>
      <c r="G250" s="1">
        <v>1007.19</v>
      </c>
      <c r="H250" s="1">
        <v>1337.6</v>
      </c>
      <c r="I250" s="1">
        <v>812.2</v>
      </c>
      <c r="J250" s="127">
        <f t="shared" si="77"/>
        <v>4419.79</v>
      </c>
      <c r="K250" s="1">
        <f t="shared" si="78"/>
        <v>39580.21</v>
      </c>
    </row>
    <row r="251" spans="1:126" x14ac:dyDescent="0.25">
      <c r="A251" s="13" t="s">
        <v>490</v>
      </c>
      <c r="B251" s="17" t="s">
        <v>119</v>
      </c>
      <c r="C251" s="37" t="s">
        <v>406</v>
      </c>
      <c r="D251" t="s">
        <v>274</v>
      </c>
      <c r="E251" s="1">
        <v>56000</v>
      </c>
      <c r="F251" s="1">
        <v>1607.2</v>
      </c>
      <c r="G251" s="1">
        <v>0</v>
      </c>
      <c r="H251" s="1">
        <v>1702.4</v>
      </c>
      <c r="I251" s="1">
        <v>175</v>
      </c>
      <c r="J251" s="127">
        <f t="shared" si="77"/>
        <v>3484.6</v>
      </c>
      <c r="K251" s="1">
        <f t="shared" si="78"/>
        <v>52515.4</v>
      </c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</row>
    <row r="252" spans="1:126" s="14" customFormat="1" x14ac:dyDescent="0.25">
      <c r="A252" s="3" t="s">
        <v>12</v>
      </c>
      <c r="B252" s="3">
        <v>5</v>
      </c>
      <c r="C252" s="34"/>
      <c r="D252" s="3"/>
      <c r="E252" s="4">
        <f>SUM(E247:E251)</f>
        <v>233000</v>
      </c>
      <c r="F252" s="4">
        <f>SUM(F247:F251)</f>
        <v>6687.1</v>
      </c>
      <c r="G252" s="4">
        <f>SUM(G247:G250)</f>
        <v>4545.82</v>
      </c>
      <c r="H252" s="4">
        <f>SUM(H247:H251)</f>
        <v>7083.2</v>
      </c>
      <c r="I252" s="4">
        <f>SUM(I247:I251)</f>
        <v>5449.12</v>
      </c>
      <c r="J252" s="4">
        <f>SUM(J247:J251)</f>
        <v>23765.24</v>
      </c>
      <c r="K252" s="4">
        <f>SUM(K247:K251)</f>
        <v>209234.76</v>
      </c>
    </row>
    <row r="253" spans="1:126" x14ac:dyDescent="0.25"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</row>
    <row r="254" spans="1:126" x14ac:dyDescent="0.25">
      <c r="A254" s="101" t="s">
        <v>389</v>
      </c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</row>
    <row r="255" spans="1:126" x14ac:dyDescent="0.25">
      <c r="A255" s="17" t="s">
        <v>339</v>
      </c>
      <c r="B255" s="17" t="s">
        <v>16</v>
      </c>
      <c r="C255" s="37" t="s">
        <v>406</v>
      </c>
      <c r="D255" s="22" t="s">
        <v>276</v>
      </c>
      <c r="E255" s="1">
        <v>120000</v>
      </c>
      <c r="F255" s="1">
        <f>E255*0.0287</f>
        <v>3444</v>
      </c>
      <c r="G255" s="1">
        <v>16809.87</v>
      </c>
      <c r="H255" s="1">
        <f>E255*0.0304</f>
        <v>3648</v>
      </c>
      <c r="I255" s="1">
        <v>25</v>
      </c>
      <c r="J255" s="1">
        <v>23926.87</v>
      </c>
      <c r="K255" s="1">
        <f>E255-J255</f>
        <v>96073.13</v>
      </c>
    </row>
    <row r="256" spans="1:126" x14ac:dyDescent="0.25">
      <c r="A256" t="s">
        <v>245</v>
      </c>
      <c r="B256" t="s">
        <v>244</v>
      </c>
      <c r="C256" s="32" t="s">
        <v>406</v>
      </c>
      <c r="D256" t="s">
        <v>276</v>
      </c>
      <c r="E256" s="1">
        <v>40000</v>
      </c>
      <c r="F256" s="1">
        <f>E256*0.0287</f>
        <v>1148</v>
      </c>
      <c r="G256" s="1">
        <v>442.65</v>
      </c>
      <c r="H256" s="1">
        <f>E256*0.0304</f>
        <v>1216</v>
      </c>
      <c r="I256" s="1">
        <v>175</v>
      </c>
      <c r="J256" s="1">
        <f>F256+G256+H256+I256</f>
        <v>2981.65</v>
      </c>
      <c r="K256" s="1">
        <f>E256-J256</f>
        <v>37018.35</v>
      </c>
    </row>
    <row r="257" spans="1:126" x14ac:dyDescent="0.25">
      <c r="A257" s="17" t="s">
        <v>350</v>
      </c>
      <c r="B257" s="17" t="s">
        <v>57</v>
      </c>
      <c r="C257" s="37" t="s">
        <v>407</v>
      </c>
      <c r="D257" s="20" t="s">
        <v>276</v>
      </c>
      <c r="E257" s="1">
        <v>50000</v>
      </c>
      <c r="F257" s="1">
        <f>E257*0.0287</f>
        <v>1435</v>
      </c>
      <c r="G257" s="1">
        <v>1854</v>
      </c>
      <c r="H257" s="1">
        <f>E257*0.0304</f>
        <v>1520</v>
      </c>
      <c r="I257" s="1">
        <v>2925</v>
      </c>
      <c r="J257" s="1">
        <f>+F257+G257+H257+I257</f>
        <v>7734</v>
      </c>
      <c r="K257" s="1">
        <f>+E257-J257</f>
        <v>42266</v>
      </c>
    </row>
    <row r="258" spans="1:126" x14ac:dyDescent="0.25">
      <c r="A258" s="3" t="s">
        <v>12</v>
      </c>
      <c r="B258" s="3">
        <v>3</v>
      </c>
      <c r="C258" s="34"/>
      <c r="D258" s="3"/>
      <c r="E258" s="4">
        <f t="shared" ref="E258:K258" si="79">SUM(E255:E257)</f>
        <v>210000</v>
      </c>
      <c r="F258" s="4">
        <f t="shared" si="79"/>
        <v>6027</v>
      </c>
      <c r="G258" s="4">
        <f t="shared" si="79"/>
        <v>19106.52</v>
      </c>
      <c r="H258" s="4">
        <f t="shared" si="79"/>
        <v>6384</v>
      </c>
      <c r="I258" s="4">
        <f t="shared" si="79"/>
        <v>3125</v>
      </c>
      <c r="J258" s="4">
        <f t="shared" si="79"/>
        <v>34642.519999999997</v>
      </c>
      <c r="K258" s="4">
        <f t="shared" si="79"/>
        <v>175357.48</v>
      </c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</row>
    <row r="259" spans="1:126" x14ac:dyDescent="0.25"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</row>
    <row r="260" spans="1:126" x14ac:dyDescent="0.25">
      <c r="A260" s="101" t="s">
        <v>60</v>
      </c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</row>
    <row r="261" spans="1:126" x14ac:dyDescent="0.25">
      <c r="A261" t="s">
        <v>56</v>
      </c>
      <c r="B261" t="s">
        <v>57</v>
      </c>
      <c r="C261" s="32" t="s">
        <v>406</v>
      </c>
      <c r="D261" t="s">
        <v>276</v>
      </c>
      <c r="E261" s="1">
        <v>50000</v>
      </c>
      <c r="F261" s="1">
        <f>E261*0.0287</f>
        <v>1435</v>
      </c>
      <c r="G261" s="1">
        <v>1854</v>
      </c>
      <c r="H261" s="1">
        <v>1520</v>
      </c>
      <c r="I261" s="1">
        <v>125</v>
      </c>
      <c r="J261" s="1">
        <f>F261+G261+H261+I261</f>
        <v>4934</v>
      </c>
      <c r="K261" s="1">
        <f>E261-J261</f>
        <v>45066</v>
      </c>
    </row>
    <row r="262" spans="1:126" x14ac:dyDescent="0.25">
      <c r="A262" t="s">
        <v>61</v>
      </c>
      <c r="B262" t="s">
        <v>59</v>
      </c>
      <c r="C262" s="32" t="s">
        <v>406</v>
      </c>
      <c r="D262" t="s">
        <v>274</v>
      </c>
      <c r="E262" s="1">
        <v>36500</v>
      </c>
      <c r="F262" s="1">
        <f>E262*0.0287</f>
        <v>1047.55</v>
      </c>
      <c r="G262" s="1">
        <v>0</v>
      </c>
      <c r="H262" s="1">
        <f>E262*0.0304</f>
        <v>1109.5999999999999</v>
      </c>
      <c r="I262" s="1">
        <v>3370</v>
      </c>
      <c r="J262" s="1">
        <f>F262+G262+H262+I262</f>
        <v>5527.15</v>
      </c>
      <c r="K262" s="1">
        <f>E262-J262</f>
        <v>30972.85</v>
      </c>
    </row>
    <row r="263" spans="1:126" x14ac:dyDescent="0.25">
      <c r="A263" s="3" t="s">
        <v>12</v>
      </c>
      <c r="B263" s="3">
        <v>2</v>
      </c>
      <c r="C263" s="34"/>
      <c r="D263" s="3"/>
      <c r="E263" s="4">
        <f t="shared" ref="E263:K263" si="80">SUM(E261:E262)</f>
        <v>86500</v>
      </c>
      <c r="F263" s="4">
        <f t="shared" si="80"/>
        <v>2482.5500000000002</v>
      </c>
      <c r="G263" s="4">
        <f t="shared" si="80"/>
        <v>1854</v>
      </c>
      <c r="H263" s="4">
        <f t="shared" si="80"/>
        <v>2629.6</v>
      </c>
      <c r="I263" s="4">
        <f t="shared" si="80"/>
        <v>3495</v>
      </c>
      <c r="J263" s="4">
        <f t="shared" si="80"/>
        <v>10461.15</v>
      </c>
      <c r="K263" s="4">
        <f t="shared" si="80"/>
        <v>76038.850000000006</v>
      </c>
    </row>
    <row r="264" spans="1:126" s="28" customFormat="1" x14ac:dyDescent="0.25">
      <c r="A264" s="26"/>
      <c r="B264" s="26"/>
      <c r="C264" s="35"/>
      <c r="D264" s="26"/>
      <c r="E264" s="27"/>
      <c r="F264" s="27"/>
      <c r="G264" s="27"/>
      <c r="H264" s="27"/>
      <c r="I264" s="27"/>
      <c r="J264" s="27"/>
      <c r="K264" s="27"/>
    </row>
    <row r="265" spans="1:126" s="28" customFormat="1" x14ac:dyDescent="0.25">
      <c r="A265" s="26" t="s">
        <v>502</v>
      </c>
      <c r="B265" s="26"/>
      <c r="C265" s="35"/>
      <c r="D265" s="26"/>
      <c r="E265" s="27"/>
      <c r="F265" s="27"/>
      <c r="G265" s="27"/>
      <c r="H265" s="27"/>
      <c r="I265" s="27"/>
      <c r="J265" s="27"/>
      <c r="K265" s="27"/>
    </row>
    <row r="266" spans="1:126" s="97" customFormat="1" x14ac:dyDescent="0.25">
      <c r="A266" s="97" t="s">
        <v>503</v>
      </c>
      <c r="B266" s="97" t="s">
        <v>504</v>
      </c>
      <c r="C266" s="100"/>
      <c r="D266" s="97" t="s">
        <v>506</v>
      </c>
      <c r="E266" s="99">
        <v>56000</v>
      </c>
      <c r="F266" s="99">
        <v>1607.2</v>
      </c>
      <c r="G266" s="99">
        <v>2733.96</v>
      </c>
      <c r="H266" s="99">
        <v>1702.4</v>
      </c>
      <c r="I266" s="99">
        <v>25</v>
      </c>
      <c r="J266" s="99">
        <v>6068.56</v>
      </c>
      <c r="K266" s="99">
        <v>49931.44</v>
      </c>
    </row>
    <row r="267" spans="1:126" s="67" customFormat="1" ht="13.5" customHeight="1" x14ac:dyDescent="0.25">
      <c r="A267" s="64" t="s">
        <v>505</v>
      </c>
      <c r="B267" s="64">
        <v>1</v>
      </c>
      <c r="C267" s="65"/>
      <c r="D267" s="98"/>
      <c r="E267" s="66">
        <v>56000</v>
      </c>
      <c r="F267" s="66">
        <v>1607.2</v>
      </c>
      <c r="G267" s="66">
        <v>2733.96</v>
      </c>
      <c r="H267" s="66">
        <v>1702.4</v>
      </c>
      <c r="I267" s="66">
        <v>25</v>
      </c>
      <c r="J267" s="66">
        <v>6068.56</v>
      </c>
      <c r="K267" s="66">
        <v>49931.44</v>
      </c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</row>
    <row r="269" spans="1:126" s="2" customFormat="1" x14ac:dyDescent="0.25">
      <c r="A269" s="101" t="s">
        <v>390</v>
      </c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</row>
    <row r="270" spans="1:126" x14ac:dyDescent="0.25">
      <c r="A270" t="s">
        <v>54</v>
      </c>
      <c r="B270" t="s">
        <v>55</v>
      </c>
      <c r="C270" s="32" t="s">
        <v>406</v>
      </c>
      <c r="D270" t="s">
        <v>274</v>
      </c>
      <c r="E270" s="1">
        <v>57000</v>
      </c>
      <c r="F270" s="1">
        <f>E270*0.0287</f>
        <v>1635.9</v>
      </c>
      <c r="G270" s="1">
        <v>2652.11</v>
      </c>
      <c r="H270" s="1">
        <v>1732.8</v>
      </c>
      <c r="I270" s="1">
        <v>1745.12</v>
      </c>
      <c r="J270" s="1">
        <v>7765.93</v>
      </c>
      <c r="K270" s="1">
        <f>E270-J270</f>
        <v>49234.07</v>
      </c>
    </row>
    <row r="271" spans="1:126" x14ac:dyDescent="0.25">
      <c r="A271" t="s">
        <v>58</v>
      </c>
      <c r="B271" t="s">
        <v>59</v>
      </c>
      <c r="C271" s="32" t="s">
        <v>407</v>
      </c>
      <c r="D271" t="s">
        <v>274</v>
      </c>
      <c r="E271" s="1">
        <v>57000</v>
      </c>
      <c r="F271" s="1">
        <f t="shared" ref="F271:F272" si="81">E271*0.0287</f>
        <v>1635.9</v>
      </c>
      <c r="G271" s="1">
        <v>0</v>
      </c>
      <c r="H271" s="1">
        <v>1732.8</v>
      </c>
      <c r="I271" s="1">
        <v>1315</v>
      </c>
      <c r="J271" s="1">
        <v>4683.7</v>
      </c>
      <c r="K271" s="1">
        <v>52316.3</v>
      </c>
    </row>
    <row r="272" spans="1:126" x14ac:dyDescent="0.25">
      <c r="A272" t="s">
        <v>321</v>
      </c>
      <c r="B272" s="11" t="s">
        <v>57</v>
      </c>
      <c r="C272" s="33" t="s">
        <v>407</v>
      </c>
      <c r="D272" s="16" t="s">
        <v>276</v>
      </c>
      <c r="E272" s="1">
        <v>40000</v>
      </c>
      <c r="F272" s="1">
        <f t="shared" si="81"/>
        <v>1148</v>
      </c>
      <c r="G272" s="1">
        <v>442.65</v>
      </c>
      <c r="H272" s="1">
        <v>1216</v>
      </c>
      <c r="I272" s="1">
        <v>175</v>
      </c>
      <c r="J272" s="1">
        <v>2981.65</v>
      </c>
      <c r="K272" s="1">
        <f>+E272-J272</f>
        <v>37018.35</v>
      </c>
    </row>
    <row r="273" spans="1:126" x14ac:dyDescent="0.25">
      <c r="A273" s="17" t="s">
        <v>348</v>
      </c>
      <c r="B273" s="17" t="s">
        <v>349</v>
      </c>
      <c r="C273" s="37" t="s">
        <v>407</v>
      </c>
      <c r="D273" s="20" t="s">
        <v>276</v>
      </c>
      <c r="E273" s="1">
        <v>44000</v>
      </c>
      <c r="F273" s="1">
        <f>E273*0.0287</f>
        <v>1262.8</v>
      </c>
      <c r="G273" s="1">
        <v>1007.19</v>
      </c>
      <c r="H273" s="1">
        <v>1337.6</v>
      </c>
      <c r="I273" s="1">
        <v>1275</v>
      </c>
      <c r="J273" s="1">
        <v>4882.59</v>
      </c>
      <c r="K273" s="1">
        <f>+E273-J273</f>
        <v>39117.410000000003</v>
      </c>
    </row>
    <row r="274" spans="1:126" x14ac:dyDescent="0.25">
      <c r="A274" s="17" t="s">
        <v>433</v>
      </c>
      <c r="B274" s="17" t="s">
        <v>16</v>
      </c>
      <c r="C274" s="37" t="s">
        <v>406</v>
      </c>
      <c r="D274" s="20" t="s">
        <v>274</v>
      </c>
      <c r="E274" s="1">
        <v>89500</v>
      </c>
      <c r="F274" s="1">
        <f>E274*0.0287</f>
        <v>2568.65</v>
      </c>
      <c r="G274" s="1">
        <v>9635.51</v>
      </c>
      <c r="H274" s="1">
        <v>2720.8</v>
      </c>
      <c r="I274" s="1">
        <v>25</v>
      </c>
      <c r="J274" s="1">
        <v>14949.96</v>
      </c>
      <c r="K274" s="1">
        <v>74550.039999999994</v>
      </c>
    </row>
    <row r="275" spans="1:126" x14ac:dyDescent="0.25">
      <c r="A275" s="3" t="s">
        <v>12</v>
      </c>
      <c r="B275" s="3">
        <v>5</v>
      </c>
      <c r="C275" s="34"/>
      <c r="D275" s="3"/>
      <c r="E275" s="4">
        <f t="shared" ref="E275:J275" si="82">SUM(E270:E274)</f>
        <v>287500</v>
      </c>
      <c r="F275" s="4">
        <f t="shared" si="82"/>
        <v>8251.25</v>
      </c>
      <c r="G275" s="4">
        <f t="shared" si="82"/>
        <v>13737.46</v>
      </c>
      <c r="H275" s="4">
        <f t="shared" si="82"/>
        <v>8740</v>
      </c>
      <c r="I275" s="4">
        <f t="shared" si="82"/>
        <v>4535.12</v>
      </c>
      <c r="J275" s="4">
        <f t="shared" si="82"/>
        <v>35263.83</v>
      </c>
      <c r="K275" s="4">
        <f>SUM(K270:K273)+K274</f>
        <v>252236.17</v>
      </c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</row>
    <row r="276" spans="1:126" x14ac:dyDescent="0.25"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</row>
    <row r="277" spans="1:126" x14ac:dyDescent="0.25">
      <c r="A277" s="101" t="s">
        <v>391</v>
      </c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</row>
    <row r="278" spans="1:126" x14ac:dyDescent="0.25">
      <c r="A278" t="s">
        <v>35</v>
      </c>
      <c r="B278" t="s">
        <v>9</v>
      </c>
      <c r="C278" s="32" t="s">
        <v>407</v>
      </c>
      <c r="D278" t="s">
        <v>274</v>
      </c>
      <c r="E278" s="1">
        <v>34000</v>
      </c>
      <c r="F278" s="1">
        <f t="shared" ref="F278" si="83">E278*0.0287</f>
        <v>975.8</v>
      </c>
      <c r="G278" s="1">
        <v>0</v>
      </c>
      <c r="H278" s="1">
        <f t="shared" ref="H278" si="84">E278*0.0304</f>
        <v>1033.5999999999999</v>
      </c>
      <c r="I278" s="1">
        <v>225</v>
      </c>
      <c r="J278" s="126">
        <f>+F278+G278+H278+I278</f>
        <v>2234.4</v>
      </c>
      <c r="K278" s="1">
        <f>+E278-J278</f>
        <v>31765.599999999999</v>
      </c>
    </row>
    <row r="279" spans="1:126" x14ac:dyDescent="0.25">
      <c r="A279" t="s">
        <v>434</v>
      </c>
      <c r="B279" t="s">
        <v>279</v>
      </c>
      <c r="C279" s="32" t="s">
        <v>406</v>
      </c>
      <c r="D279" t="s">
        <v>274</v>
      </c>
      <c r="E279" s="1">
        <v>26250</v>
      </c>
      <c r="F279" s="1">
        <v>753.38</v>
      </c>
      <c r="G279" s="1">
        <v>0</v>
      </c>
      <c r="H279" s="1">
        <v>798</v>
      </c>
      <c r="I279" s="1">
        <v>5140.5200000000004</v>
      </c>
      <c r="J279" s="126">
        <f t="shared" ref="J279:J280" si="85">+F279+G279+H279+I279</f>
        <v>6691.9</v>
      </c>
      <c r="K279" s="1">
        <f t="shared" ref="K279:K280" si="86">+E279-J279</f>
        <v>19558.099999999999</v>
      </c>
    </row>
    <row r="280" spans="1:126" x14ac:dyDescent="0.25">
      <c r="A280" t="s">
        <v>294</v>
      </c>
      <c r="B280" t="s">
        <v>22</v>
      </c>
      <c r="C280" s="32" t="s">
        <v>407</v>
      </c>
      <c r="D280" t="s">
        <v>276</v>
      </c>
      <c r="E280" s="1">
        <v>32000</v>
      </c>
      <c r="F280" s="1">
        <f>E280*0.0287</f>
        <v>918.4</v>
      </c>
      <c r="G280" s="1">
        <v>0</v>
      </c>
      <c r="H280" s="1">
        <f>E280*0.0304</f>
        <v>972.8</v>
      </c>
      <c r="I280" s="1">
        <v>2225</v>
      </c>
      <c r="J280" s="126">
        <f t="shared" si="85"/>
        <v>4116.2</v>
      </c>
      <c r="K280" s="1">
        <f t="shared" si="86"/>
        <v>27883.8</v>
      </c>
    </row>
    <row r="281" spans="1:126" x14ac:dyDescent="0.25">
      <c r="A281" s="3" t="s">
        <v>12</v>
      </c>
      <c r="B281" s="3">
        <v>3</v>
      </c>
      <c r="C281" s="34"/>
      <c r="D281" s="3"/>
      <c r="E281" s="4">
        <f t="shared" ref="E281:K281" si="87">SUM(E278:E280)</f>
        <v>92250</v>
      </c>
      <c r="F281" s="4">
        <f t="shared" si="87"/>
        <v>2647.58</v>
      </c>
      <c r="G281" s="4">
        <f t="shared" si="87"/>
        <v>0</v>
      </c>
      <c r="H281" s="4">
        <f t="shared" si="87"/>
        <v>2804.4</v>
      </c>
      <c r="I281" s="4">
        <f t="shared" si="87"/>
        <v>7590.52</v>
      </c>
      <c r="J281" s="4">
        <f t="shared" si="87"/>
        <v>13042.5</v>
      </c>
      <c r="K281" s="4">
        <f t="shared" si="87"/>
        <v>79207.5</v>
      </c>
    </row>
    <row r="282" spans="1:126" x14ac:dyDescent="0.25"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</row>
    <row r="283" spans="1:126" x14ac:dyDescent="0.25">
      <c r="A283" s="101" t="s">
        <v>392</v>
      </c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</row>
    <row r="284" spans="1:126" x14ac:dyDescent="0.25">
      <c r="A284" t="s">
        <v>46</v>
      </c>
      <c r="B284" t="s">
        <v>39</v>
      </c>
      <c r="C284" s="32" t="s">
        <v>407</v>
      </c>
      <c r="D284" t="s">
        <v>274</v>
      </c>
      <c r="E284" s="1">
        <v>41000</v>
      </c>
      <c r="F284" s="1">
        <f t="shared" ref="F284" si="88">E284*0.0287</f>
        <v>1176.7</v>
      </c>
      <c r="G284" s="1">
        <v>583.79</v>
      </c>
      <c r="H284" s="1">
        <f t="shared" ref="H284" si="89">E284*0.0304</f>
        <v>1246.4000000000001</v>
      </c>
      <c r="I284" s="1">
        <v>175</v>
      </c>
      <c r="J284" s="1">
        <f t="shared" ref="J284" si="90">F284+G284+H284+I284</f>
        <v>3181.89</v>
      </c>
      <c r="K284" s="1">
        <v>37818.11</v>
      </c>
    </row>
    <row r="285" spans="1:126" s="2" customFormat="1" x14ac:dyDescent="0.25">
      <c r="A285" s="3" t="s">
        <v>12</v>
      </c>
      <c r="B285" s="3">
        <v>1</v>
      </c>
      <c r="C285" s="34"/>
      <c r="D285" s="3"/>
      <c r="E285" s="4">
        <f t="shared" ref="E285:K285" si="91">SUM(E284:E284)</f>
        <v>41000</v>
      </c>
      <c r="F285" s="4">
        <f t="shared" si="91"/>
        <v>1176.7</v>
      </c>
      <c r="G285" s="4">
        <f t="shared" si="91"/>
        <v>583.79</v>
      </c>
      <c r="H285" s="4">
        <f t="shared" si="91"/>
        <v>1246.4000000000001</v>
      </c>
      <c r="I285" s="4">
        <f t="shared" si="91"/>
        <v>175</v>
      </c>
      <c r="J285" s="4">
        <f t="shared" si="91"/>
        <v>3181.89</v>
      </c>
      <c r="K285" s="4">
        <f t="shared" si="91"/>
        <v>37818.11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</row>
    <row r="286" spans="1:126" s="2" customFormat="1" x14ac:dyDescent="0.25">
      <c r="A286"/>
      <c r="B286"/>
      <c r="C286" s="32"/>
      <c r="D286"/>
      <c r="E286" s="1"/>
      <c r="F286" s="1"/>
      <c r="G286" s="1"/>
      <c r="H286" s="1"/>
      <c r="I286" s="1"/>
      <c r="J286" s="1"/>
      <c r="K286" s="1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</row>
    <row r="287" spans="1:126" s="26" customFormat="1" x14ac:dyDescent="0.25">
      <c r="A287" s="104" t="s">
        <v>393</v>
      </c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1:126" x14ac:dyDescent="0.25">
      <c r="A288" t="s">
        <v>343</v>
      </c>
      <c r="B288" s="18" t="s">
        <v>342</v>
      </c>
      <c r="C288" s="33" t="s">
        <v>407</v>
      </c>
      <c r="D288" s="16" t="s">
        <v>276</v>
      </c>
      <c r="E288" s="1">
        <v>90000</v>
      </c>
      <c r="F288" s="1">
        <f>E288*0.0287</f>
        <v>2583</v>
      </c>
      <c r="G288" s="1">
        <v>9753.1200000000008</v>
      </c>
      <c r="H288" s="1">
        <f>E288*0.0304</f>
        <v>2736</v>
      </c>
      <c r="I288" s="1">
        <v>175</v>
      </c>
      <c r="J288" s="1">
        <v>15247.12</v>
      </c>
      <c r="K288" s="1">
        <f>E288-J288</f>
        <v>74752.88</v>
      </c>
    </row>
    <row r="289" spans="1:126" x14ac:dyDescent="0.25">
      <c r="A289" t="s">
        <v>491</v>
      </c>
      <c r="B289" s="18" t="s">
        <v>16</v>
      </c>
      <c r="C289" s="33" t="s">
        <v>407</v>
      </c>
      <c r="D289" t="s">
        <v>274</v>
      </c>
      <c r="E289" s="1">
        <v>115000</v>
      </c>
      <c r="F289" s="1">
        <v>3300.5</v>
      </c>
      <c r="G289" s="1">
        <v>14958.68</v>
      </c>
      <c r="H289" s="1">
        <v>3496</v>
      </c>
      <c r="I289" s="1">
        <v>2725.24</v>
      </c>
      <c r="J289" s="1">
        <v>24480.42</v>
      </c>
      <c r="K289" s="1">
        <v>90519.58</v>
      </c>
    </row>
    <row r="290" spans="1:126" s="2" customFormat="1" x14ac:dyDescent="0.25">
      <c r="A290" s="3" t="s">
        <v>12</v>
      </c>
      <c r="B290" s="3">
        <v>2</v>
      </c>
      <c r="C290" s="34"/>
      <c r="D290" s="3"/>
      <c r="E290" s="4">
        <f>SUM(E288:E288)+E289</f>
        <v>205000</v>
      </c>
      <c r="F290" s="4">
        <f>SUM(F288:F289)</f>
        <v>5883.5</v>
      </c>
      <c r="G290" s="4">
        <f>SUM(G288:G288)+G289</f>
        <v>24711.8</v>
      </c>
      <c r="H290" s="4">
        <f>SUM(H288:H288)+H289</f>
        <v>6232</v>
      </c>
      <c r="I290" s="4">
        <f>SUM(I288:I288)+I289</f>
        <v>2900.24</v>
      </c>
      <c r="J290" s="4">
        <f>SUM(J288:J288)+J289</f>
        <v>39727.54</v>
      </c>
      <c r="K290" s="4">
        <f>SUM(K288:K288)+K289</f>
        <v>165272.46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</row>
    <row r="291" spans="1:126" x14ac:dyDescent="0.25">
      <c r="A291" s="6"/>
      <c r="B291" s="6"/>
      <c r="C291" s="40"/>
      <c r="D291" s="6"/>
      <c r="E291" s="49"/>
      <c r="F291" s="49"/>
      <c r="G291" s="49"/>
      <c r="H291" s="49"/>
      <c r="I291" s="49"/>
      <c r="J291" s="49"/>
      <c r="K291" s="49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</row>
    <row r="292" spans="1:126" x14ac:dyDescent="0.25">
      <c r="A292" s="6" t="s">
        <v>478</v>
      </c>
      <c r="B292" s="6"/>
      <c r="C292" s="40"/>
      <c r="D292" s="6"/>
      <c r="E292" s="49"/>
      <c r="F292" s="49"/>
      <c r="G292" s="49"/>
      <c r="H292" s="49"/>
      <c r="I292" s="49"/>
      <c r="J292" s="49"/>
      <c r="K292" s="49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</row>
    <row r="293" spans="1:126" s="2" customFormat="1" x14ac:dyDescent="0.25">
      <c r="A293" s="44" t="s">
        <v>435</v>
      </c>
      <c r="B293" s="44" t="s">
        <v>44</v>
      </c>
      <c r="C293" s="45" t="s">
        <v>407</v>
      </c>
      <c r="D293" s="44" t="s">
        <v>276</v>
      </c>
      <c r="E293" s="46">
        <v>44000</v>
      </c>
      <c r="F293" s="46">
        <v>1262.8</v>
      </c>
      <c r="G293" s="46">
        <v>1007.19</v>
      </c>
      <c r="H293" s="46">
        <v>1337.6</v>
      </c>
      <c r="I293" s="46">
        <v>175</v>
      </c>
      <c r="J293" s="46">
        <v>3782.59</v>
      </c>
      <c r="K293" s="46">
        <v>40217.410000000003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</row>
    <row r="294" spans="1:126" s="6" customFormat="1" x14ac:dyDescent="0.25">
      <c r="A294" s="44" t="s">
        <v>437</v>
      </c>
      <c r="B294" s="44" t="s">
        <v>44</v>
      </c>
      <c r="C294" s="45" t="s">
        <v>407</v>
      </c>
      <c r="D294" s="44" t="s">
        <v>410</v>
      </c>
      <c r="E294" s="46">
        <v>44000</v>
      </c>
      <c r="F294" s="46">
        <v>1262.8</v>
      </c>
      <c r="G294" s="46">
        <v>1007.19</v>
      </c>
      <c r="H294" s="46">
        <v>1337.6</v>
      </c>
      <c r="I294" s="46">
        <v>175</v>
      </c>
      <c r="J294" s="46">
        <v>3782.59</v>
      </c>
      <c r="K294" s="46">
        <v>40217.410000000003</v>
      </c>
    </row>
    <row r="295" spans="1:126" s="6" customFormat="1" x14ac:dyDescent="0.25">
      <c r="A295" s="83" t="s">
        <v>12</v>
      </c>
      <c r="B295" s="83">
        <v>2</v>
      </c>
      <c r="C295" s="84"/>
      <c r="D295" s="83"/>
      <c r="E295" s="85">
        <f>E293+E294</f>
        <v>88000</v>
      </c>
      <c r="F295" s="85">
        <f>SUM(F293:F294)</f>
        <v>2525.6</v>
      </c>
      <c r="G295" s="85">
        <f>G293+G294</f>
        <v>2014.38</v>
      </c>
      <c r="H295" s="85">
        <f>H293+H294</f>
        <v>2675.2</v>
      </c>
      <c r="I295" s="85">
        <f>I293+I294</f>
        <v>350</v>
      </c>
      <c r="J295" s="85">
        <f>J293+J294</f>
        <v>7565.18</v>
      </c>
      <c r="K295" s="85">
        <f>K293+K294</f>
        <v>80434.820000000007</v>
      </c>
    </row>
    <row r="297" spans="1:126" s="26" customFormat="1" x14ac:dyDescent="0.25">
      <c r="A297" s="93"/>
      <c r="B297" s="93"/>
      <c r="C297" s="93"/>
      <c r="D297" s="93"/>
      <c r="E297" s="93"/>
      <c r="F297" s="93"/>
      <c r="G297" s="93"/>
      <c r="H297" s="93"/>
      <c r="I297" s="93"/>
      <c r="J297" s="93"/>
      <c r="K297" s="93"/>
    </row>
    <row r="298" spans="1:126" s="26" customFormat="1" x14ac:dyDescent="0.25">
      <c r="A298" s="101" t="s">
        <v>394</v>
      </c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</row>
    <row r="299" spans="1:126" s="26" customFormat="1" x14ac:dyDescent="0.25">
      <c r="A299" s="44" t="s">
        <v>43</v>
      </c>
      <c r="B299" s="44" t="s">
        <v>436</v>
      </c>
      <c r="C299" s="45" t="s">
        <v>407</v>
      </c>
      <c r="D299" s="44" t="s">
        <v>276</v>
      </c>
      <c r="E299" s="46">
        <v>91000</v>
      </c>
      <c r="F299" s="46">
        <f>E299*0.0287</f>
        <v>2611.6999999999998</v>
      </c>
      <c r="G299" s="46">
        <v>9988.34</v>
      </c>
      <c r="H299" s="46">
        <f>E299*0.0304</f>
        <v>2766.4</v>
      </c>
      <c r="I299" s="46">
        <v>2300</v>
      </c>
      <c r="J299" s="46">
        <v>17666.439999999999</v>
      </c>
      <c r="K299" s="46">
        <f>E299-J299</f>
        <v>73333.56</v>
      </c>
    </row>
    <row r="300" spans="1:126" s="26" customFormat="1" x14ac:dyDescent="0.25">
      <c r="A300" s="44" t="s">
        <v>438</v>
      </c>
      <c r="B300" s="44" t="s">
        <v>44</v>
      </c>
      <c r="C300" s="45" t="s">
        <v>407</v>
      </c>
      <c r="D300" s="44" t="s">
        <v>276</v>
      </c>
      <c r="E300" s="46">
        <v>44000</v>
      </c>
      <c r="F300" s="46">
        <v>1262.8</v>
      </c>
      <c r="G300" s="46">
        <v>1007.19</v>
      </c>
      <c r="H300" s="46">
        <v>1337.6</v>
      </c>
      <c r="I300" s="46">
        <v>175</v>
      </c>
      <c r="J300" s="46">
        <v>3782.59</v>
      </c>
      <c r="K300" s="46">
        <v>40217.410000000003</v>
      </c>
    </row>
    <row r="301" spans="1:126" x14ac:dyDescent="0.25">
      <c r="A301" s="3" t="s">
        <v>12</v>
      </c>
      <c r="B301" s="3">
        <v>2</v>
      </c>
      <c r="C301" s="34"/>
      <c r="D301" s="3"/>
      <c r="E301" s="4">
        <f>SUM(E299:E299)+E300</f>
        <v>135000</v>
      </c>
      <c r="F301" s="4">
        <f>SUM(F299:F300)</f>
        <v>3874.5</v>
      </c>
      <c r="G301" s="4">
        <f>SUM(G299:G299)+G300</f>
        <v>10995.53</v>
      </c>
      <c r="H301" s="4">
        <f>SUM(H299:H299)+H300</f>
        <v>4104</v>
      </c>
      <c r="I301" s="4">
        <f>SUM(I299:I299)+I300</f>
        <v>2475</v>
      </c>
      <c r="J301" s="4">
        <f>SUM(J299:J299)+J300</f>
        <v>21449.03</v>
      </c>
      <c r="K301" s="4">
        <f>SUM(K299:K299)+K300</f>
        <v>113550.97</v>
      </c>
    </row>
    <row r="302" spans="1:126" s="26" customFormat="1" x14ac:dyDescent="0.25">
      <c r="A302"/>
      <c r="B302"/>
      <c r="C302" s="32"/>
      <c r="D302"/>
      <c r="E302" s="1"/>
      <c r="F302" s="1"/>
      <c r="G302" s="1"/>
      <c r="H302" s="1"/>
      <c r="I302" s="1"/>
      <c r="J302" s="1"/>
      <c r="K302" s="1"/>
    </row>
    <row r="303" spans="1:126" s="26" customFormat="1" x14ac:dyDescent="0.25">
      <c r="A303" s="101" t="s">
        <v>395</v>
      </c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</row>
    <row r="304" spans="1:126" x14ac:dyDescent="0.25">
      <c r="A304" s="29" t="s">
        <v>38</v>
      </c>
      <c r="B304" t="s">
        <v>42</v>
      </c>
      <c r="C304" s="32" t="s">
        <v>407</v>
      </c>
      <c r="D304" t="s">
        <v>274</v>
      </c>
      <c r="E304" s="1">
        <v>45000</v>
      </c>
      <c r="F304" s="1">
        <f t="shared" ref="F304" si="92">E304*0.0287</f>
        <v>1291.5</v>
      </c>
      <c r="G304" s="1">
        <v>945.81</v>
      </c>
      <c r="H304" s="1">
        <v>1368</v>
      </c>
      <c r="I304" s="1">
        <v>1525.12</v>
      </c>
      <c r="J304" s="30">
        <v>5130.43</v>
      </c>
      <c r="K304" s="1">
        <v>39869.57</v>
      </c>
    </row>
    <row r="305" spans="1:126" x14ac:dyDescent="0.25">
      <c r="A305" t="s">
        <v>41</v>
      </c>
      <c r="B305" t="s">
        <v>42</v>
      </c>
      <c r="C305" s="32" t="s">
        <v>407</v>
      </c>
      <c r="D305" t="s">
        <v>276</v>
      </c>
      <c r="E305" s="1">
        <v>45000</v>
      </c>
      <c r="F305" s="1">
        <v>1291.5</v>
      </c>
      <c r="G305" s="1">
        <v>1148.33</v>
      </c>
      <c r="H305" s="1">
        <v>1368</v>
      </c>
      <c r="I305" s="1">
        <v>175</v>
      </c>
      <c r="J305" s="30">
        <v>3982.83</v>
      </c>
      <c r="K305" s="1">
        <f>E305-J305</f>
        <v>41017.17</v>
      </c>
    </row>
    <row r="306" spans="1:126" s="2" customFormat="1" x14ac:dyDescent="0.25">
      <c r="A306" s="5" t="s">
        <v>36</v>
      </c>
      <c r="B306" t="s">
        <v>37</v>
      </c>
      <c r="C306" s="32" t="s">
        <v>407</v>
      </c>
      <c r="D306" t="s">
        <v>274</v>
      </c>
      <c r="E306" s="1">
        <v>91000</v>
      </c>
      <c r="F306" s="1">
        <f>E306*0.0287</f>
        <v>2611.6999999999998</v>
      </c>
      <c r="G306" s="1">
        <v>9313.2800000000007</v>
      </c>
      <c r="H306" s="1">
        <v>2766.4</v>
      </c>
      <c r="I306" s="1">
        <v>4690.24</v>
      </c>
      <c r="J306" s="30">
        <v>19381.62</v>
      </c>
      <c r="K306" s="1">
        <f>E306-J306</f>
        <v>71618.38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</row>
    <row r="307" spans="1:126" s="2" customFormat="1" x14ac:dyDescent="0.25">
      <c r="A307" s="5" t="s">
        <v>507</v>
      </c>
      <c r="B307" t="s">
        <v>508</v>
      </c>
      <c r="C307" s="32" t="s">
        <v>407</v>
      </c>
      <c r="D307" t="s">
        <v>276</v>
      </c>
      <c r="E307" s="1">
        <v>44000</v>
      </c>
      <c r="F307" s="1">
        <v>1262.8</v>
      </c>
      <c r="G307" s="1">
        <v>1007.19</v>
      </c>
      <c r="H307" s="1">
        <v>1337.6</v>
      </c>
      <c r="I307" s="1">
        <v>175</v>
      </c>
      <c r="J307" s="30">
        <v>3782.59</v>
      </c>
      <c r="K307" s="1">
        <v>40217.410000000003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</row>
    <row r="308" spans="1:126" x14ac:dyDescent="0.25">
      <c r="A308" s="3" t="s">
        <v>12</v>
      </c>
      <c r="B308" s="3">
        <v>4</v>
      </c>
      <c r="C308" s="34"/>
      <c r="D308" s="3"/>
      <c r="E308" s="4">
        <f t="shared" ref="E308:K308" si="93">SUM(E304:E307)</f>
        <v>225000</v>
      </c>
      <c r="F308" s="4">
        <f t="shared" si="93"/>
        <v>6457.5</v>
      </c>
      <c r="G308" s="4">
        <f t="shared" si="93"/>
        <v>12414.61</v>
      </c>
      <c r="H308" s="4">
        <f t="shared" si="93"/>
        <v>6840</v>
      </c>
      <c r="I308" s="4">
        <f t="shared" si="93"/>
        <v>6565.36</v>
      </c>
      <c r="J308" s="4">
        <f t="shared" si="93"/>
        <v>32277.47</v>
      </c>
      <c r="K308" s="4">
        <f t="shared" si="93"/>
        <v>192722.53</v>
      </c>
    </row>
    <row r="310" spans="1:126" s="2" customFormat="1" x14ac:dyDescent="0.25">
      <c r="A310" s="101" t="s">
        <v>396</v>
      </c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</row>
    <row r="311" spans="1:126" s="2" customFormat="1" x14ac:dyDescent="0.25">
      <c r="A311" s="17" t="s">
        <v>47</v>
      </c>
      <c r="B311" s="17" t="s">
        <v>332</v>
      </c>
      <c r="C311" s="37" t="s">
        <v>407</v>
      </c>
      <c r="D311" s="19" t="s">
        <v>276</v>
      </c>
      <c r="E311" s="1">
        <v>89500</v>
      </c>
      <c r="F311" s="1">
        <f>E311*0.0287</f>
        <v>2568.65</v>
      </c>
      <c r="G311" s="1">
        <v>9297.98</v>
      </c>
      <c r="H311" s="30">
        <f>E311*0.0304</f>
        <v>2720.8</v>
      </c>
      <c r="I311" s="30">
        <v>1525.12</v>
      </c>
      <c r="J311" s="30">
        <f>+F311+G311+H311+I311</f>
        <v>16112.55</v>
      </c>
      <c r="K311" s="30">
        <f>+E311-J311</f>
        <v>73387.45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</row>
    <row r="312" spans="1:126" s="2" customFormat="1" x14ac:dyDescent="0.25">
      <c r="A312" s="17" t="s">
        <v>345</v>
      </c>
      <c r="B312" s="17" t="s">
        <v>40</v>
      </c>
      <c r="C312" s="37" t="s">
        <v>406</v>
      </c>
      <c r="D312" s="19" t="s">
        <v>276</v>
      </c>
      <c r="E312" s="1">
        <v>44000</v>
      </c>
      <c r="F312" s="1">
        <v>1262.8</v>
      </c>
      <c r="G312" s="1">
        <v>1007.19</v>
      </c>
      <c r="H312" s="30">
        <v>1337.6</v>
      </c>
      <c r="I312" s="30">
        <v>175</v>
      </c>
      <c r="J312" s="30">
        <f t="shared" ref="J312:J317" si="94">+F312+G312+H312+I312</f>
        <v>3782.59</v>
      </c>
      <c r="K312" s="30">
        <f t="shared" ref="K312:K317" si="95">+E312-J312</f>
        <v>40217.410000000003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</row>
    <row r="313" spans="1:126" s="2" customFormat="1" x14ac:dyDescent="0.25">
      <c r="A313" t="s">
        <v>346</v>
      </c>
      <c r="B313" s="23" t="s">
        <v>14</v>
      </c>
      <c r="C313" s="32" t="s">
        <v>407</v>
      </c>
      <c r="D313" s="20" t="s">
        <v>276</v>
      </c>
      <c r="E313" s="1">
        <v>44000</v>
      </c>
      <c r="F313" s="1">
        <f>E313*0.0287</f>
        <v>1262.8</v>
      </c>
      <c r="G313" s="1">
        <v>1007.19</v>
      </c>
      <c r="H313" s="30">
        <f>E313*0.0304</f>
        <v>1337.6</v>
      </c>
      <c r="I313" s="30">
        <v>1473</v>
      </c>
      <c r="J313" s="30">
        <f t="shared" si="94"/>
        <v>5080.59</v>
      </c>
      <c r="K313" s="30">
        <f t="shared" si="95"/>
        <v>38919.410000000003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</row>
    <row r="314" spans="1:126" s="2" customFormat="1" x14ac:dyDescent="0.25">
      <c r="A314" t="s">
        <v>497</v>
      </c>
      <c r="B314" s="23" t="s">
        <v>252</v>
      </c>
      <c r="C314" s="32" t="s">
        <v>407</v>
      </c>
      <c r="D314" t="s">
        <v>274</v>
      </c>
      <c r="E314" s="1">
        <v>115000</v>
      </c>
      <c r="F314" s="1">
        <v>3300.5</v>
      </c>
      <c r="G314" s="1">
        <v>15633.74</v>
      </c>
      <c r="H314" s="30">
        <v>3496</v>
      </c>
      <c r="I314" s="30">
        <v>75</v>
      </c>
      <c r="J314" s="30">
        <f t="shared" si="94"/>
        <v>22505.24</v>
      </c>
      <c r="K314" s="30">
        <f t="shared" si="95"/>
        <v>92494.76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</row>
    <row r="315" spans="1:126" s="14" customFormat="1" x14ac:dyDescent="0.25">
      <c r="A315" t="s">
        <v>48</v>
      </c>
      <c r="B315" t="s">
        <v>14</v>
      </c>
      <c r="C315" s="32" t="s">
        <v>406</v>
      </c>
      <c r="D315" t="s">
        <v>274</v>
      </c>
      <c r="E315" s="1">
        <v>46000</v>
      </c>
      <c r="F315" s="1">
        <v>1320.2</v>
      </c>
      <c r="G315" s="1">
        <v>884.42</v>
      </c>
      <c r="H315" s="30">
        <f t="shared" ref="H315:H317" si="96">E315*0.0304</f>
        <v>1398.4</v>
      </c>
      <c r="I315" s="30">
        <v>4165.24</v>
      </c>
      <c r="J315" s="30">
        <f t="shared" si="94"/>
        <v>7768.26</v>
      </c>
      <c r="K315" s="30">
        <f t="shared" si="95"/>
        <v>38231.74</v>
      </c>
    </row>
    <row r="316" spans="1:126" s="14" customFormat="1" x14ac:dyDescent="0.25">
      <c r="A316" t="s">
        <v>479</v>
      </c>
      <c r="B316" s="23" t="s">
        <v>39</v>
      </c>
      <c r="C316" s="32" t="s">
        <v>406</v>
      </c>
      <c r="D316" t="s">
        <v>276</v>
      </c>
      <c r="E316" s="1">
        <v>44000</v>
      </c>
      <c r="F316" s="1">
        <v>1262.8</v>
      </c>
      <c r="G316" s="1">
        <v>1007.19</v>
      </c>
      <c r="H316" s="30">
        <v>1337.6</v>
      </c>
      <c r="I316" s="30">
        <v>1487.4</v>
      </c>
      <c r="J316" s="30">
        <f t="shared" si="94"/>
        <v>5094.99</v>
      </c>
      <c r="K316" s="30">
        <f t="shared" si="95"/>
        <v>38905.01</v>
      </c>
    </row>
    <row r="317" spans="1:126" s="2" customFormat="1" x14ac:dyDescent="0.25">
      <c r="A317" t="s">
        <v>51</v>
      </c>
      <c r="B317" t="s">
        <v>22</v>
      </c>
      <c r="C317" s="32" t="s">
        <v>406</v>
      </c>
      <c r="D317" t="s">
        <v>274</v>
      </c>
      <c r="E317" s="1">
        <v>32000</v>
      </c>
      <c r="F317" s="1">
        <f t="shared" ref="F317" si="97">E317*0.0287</f>
        <v>918.4</v>
      </c>
      <c r="G317" s="1">
        <v>0</v>
      </c>
      <c r="H317" s="30">
        <f t="shared" si="96"/>
        <v>972.8</v>
      </c>
      <c r="I317" s="30">
        <v>1625.12</v>
      </c>
      <c r="J317" s="30">
        <f t="shared" si="94"/>
        <v>3516.32</v>
      </c>
      <c r="K317" s="30">
        <f t="shared" si="95"/>
        <v>28483.68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</row>
    <row r="318" spans="1:126" s="64" customFormat="1" x14ac:dyDescent="0.25">
      <c r="A318" s="64" t="s">
        <v>12</v>
      </c>
      <c r="B318" s="64">
        <v>7</v>
      </c>
      <c r="C318" s="65"/>
      <c r="E318" s="66">
        <f t="shared" ref="E318:K318" si="98">SUM(E311:E317)</f>
        <v>414500</v>
      </c>
      <c r="F318" s="66">
        <f t="shared" si="98"/>
        <v>11896.15</v>
      </c>
      <c r="G318" s="66">
        <f t="shared" si="98"/>
        <v>28837.71</v>
      </c>
      <c r="H318" s="66">
        <f t="shared" si="98"/>
        <v>12600.8</v>
      </c>
      <c r="I318" s="66">
        <f t="shared" si="98"/>
        <v>10525.88</v>
      </c>
      <c r="J318" s="66">
        <f t="shared" si="98"/>
        <v>63860.54</v>
      </c>
      <c r="K318" s="66">
        <f t="shared" si="98"/>
        <v>350639.46</v>
      </c>
    </row>
    <row r="319" spans="1:126" s="2" customFormat="1" ht="17.25" customHeight="1" x14ac:dyDescent="0.25">
      <c r="A319"/>
      <c r="B319"/>
      <c r="C319" s="32"/>
      <c r="D319"/>
      <c r="E319" s="1"/>
      <c r="F319" s="1"/>
      <c r="G319" s="1"/>
      <c r="H319" s="1"/>
      <c r="I319" s="1"/>
      <c r="J319" s="1"/>
      <c r="K319" s="1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</row>
    <row r="320" spans="1:126" s="61" customFormat="1" x14ac:dyDescent="0.25">
      <c r="A320" s="86" t="s">
        <v>472</v>
      </c>
      <c r="B320" s="86"/>
      <c r="C320" s="87"/>
      <c r="D320" s="86"/>
      <c r="E320" s="88"/>
      <c r="F320" s="88"/>
      <c r="G320" s="88"/>
      <c r="H320" s="88"/>
      <c r="I320" s="88"/>
      <c r="J320" s="88"/>
      <c r="K320" s="88"/>
    </row>
    <row r="321" spans="1:126" s="61" customFormat="1" x14ac:dyDescent="0.25">
      <c r="A321" s="29" t="s">
        <v>473</v>
      </c>
      <c r="B321" s="29" t="s">
        <v>279</v>
      </c>
      <c r="C321" s="82" t="s">
        <v>406</v>
      </c>
      <c r="D321" s="29" t="s">
        <v>276</v>
      </c>
      <c r="E321" s="48">
        <v>32000</v>
      </c>
      <c r="F321" s="48">
        <v>918.4</v>
      </c>
      <c r="G321" s="48">
        <v>0</v>
      </c>
      <c r="H321" s="48">
        <v>972.8</v>
      </c>
      <c r="I321" s="48">
        <v>3664.84</v>
      </c>
      <c r="J321" s="48">
        <f>+F321+G321+H321+I321</f>
        <v>5556.04</v>
      </c>
      <c r="K321" s="48">
        <f>+E321-J321</f>
        <v>26443.96</v>
      </c>
    </row>
    <row r="322" spans="1:126" s="83" customFormat="1" x14ac:dyDescent="0.25">
      <c r="A322" s="29" t="s">
        <v>165</v>
      </c>
      <c r="B322" s="29" t="s">
        <v>474</v>
      </c>
      <c r="C322" s="82" t="s">
        <v>406</v>
      </c>
      <c r="D322" s="29" t="s">
        <v>274</v>
      </c>
      <c r="E322" s="48">
        <v>45000</v>
      </c>
      <c r="F322" s="48">
        <v>1291.5</v>
      </c>
      <c r="G322" s="48">
        <v>1148.33</v>
      </c>
      <c r="H322" s="48">
        <v>1368</v>
      </c>
      <c r="I322" s="48">
        <v>1650</v>
      </c>
      <c r="J322" s="48">
        <f t="shared" ref="J322:J323" si="99">+F322+G322+H322+I322</f>
        <v>5457.83</v>
      </c>
      <c r="K322" s="48">
        <v>39542.17</v>
      </c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</row>
    <row r="323" spans="1:126" s="29" customFormat="1" x14ac:dyDescent="0.25">
      <c r="A323" s="29" t="s">
        <v>494</v>
      </c>
      <c r="B323" s="29" t="s">
        <v>16</v>
      </c>
      <c r="C323" s="82" t="s">
        <v>406</v>
      </c>
      <c r="D323" s="29" t="s">
        <v>274</v>
      </c>
      <c r="E323" s="48">
        <v>123500</v>
      </c>
      <c r="F323" s="48">
        <v>3544.45</v>
      </c>
      <c r="G323" s="48">
        <v>17633.16</v>
      </c>
      <c r="H323" s="48">
        <v>3754.4</v>
      </c>
      <c r="I323" s="48">
        <v>25</v>
      </c>
      <c r="J323" s="48">
        <f t="shared" si="99"/>
        <v>24957.01</v>
      </c>
      <c r="K323" s="48">
        <v>98542.99</v>
      </c>
    </row>
    <row r="324" spans="1:126" s="44" customFormat="1" x14ac:dyDescent="0.25">
      <c r="A324" s="83" t="s">
        <v>12</v>
      </c>
      <c r="B324" s="83">
        <v>3</v>
      </c>
      <c r="C324" s="84"/>
      <c r="D324" s="83"/>
      <c r="E324" s="85">
        <f>SUM(E321:E323)</f>
        <v>200500</v>
      </c>
      <c r="F324" s="85">
        <f>SUM(F321:F323)</f>
        <v>5754.35</v>
      </c>
      <c r="G324" s="85">
        <f t="shared" ref="G324:K324" si="100">SUM(G321:G323)</f>
        <v>18781.490000000002</v>
      </c>
      <c r="H324" s="85">
        <f t="shared" si="100"/>
        <v>6095.2</v>
      </c>
      <c r="I324" s="85">
        <f t="shared" si="100"/>
        <v>5339.84</v>
      </c>
      <c r="J324" s="85">
        <f t="shared" si="100"/>
        <v>35970.879999999997</v>
      </c>
      <c r="K324" s="85">
        <f t="shared" si="100"/>
        <v>164529.12</v>
      </c>
    </row>
    <row r="325" spans="1:126" s="2" customFormat="1" x14ac:dyDescent="0.25">
      <c r="A325"/>
      <c r="B325"/>
      <c r="C325" s="32"/>
      <c r="D325"/>
      <c r="E325" s="1"/>
      <c r="F325" s="1"/>
      <c r="G325" s="1"/>
      <c r="H325" s="1"/>
      <c r="I325" s="1"/>
      <c r="J325" s="1"/>
      <c r="K325" s="1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</row>
    <row r="326" spans="1:126" s="2" customFormat="1" x14ac:dyDescent="0.25">
      <c r="A326"/>
      <c r="B326"/>
      <c r="C326" s="32"/>
      <c r="D326"/>
      <c r="E326" s="1"/>
      <c r="F326" s="1"/>
      <c r="G326" s="1"/>
      <c r="H326" s="1"/>
      <c r="I326" s="1"/>
      <c r="J326" s="1"/>
      <c r="K326" s="1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</row>
    <row r="327" spans="1:126" s="2" customFormat="1" x14ac:dyDescent="0.25">
      <c r="A327" s="101" t="s">
        <v>99</v>
      </c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</row>
    <row r="328" spans="1:126" s="2" customFormat="1" x14ac:dyDescent="0.25">
      <c r="A328" t="s">
        <v>97</v>
      </c>
      <c r="B328" t="s">
        <v>98</v>
      </c>
      <c r="C328" s="32" t="s">
        <v>407</v>
      </c>
      <c r="D328" t="s">
        <v>274</v>
      </c>
      <c r="E328" s="1">
        <v>165000</v>
      </c>
      <c r="F328" s="1">
        <v>4735.5</v>
      </c>
      <c r="G328" s="1">
        <v>27413.040000000001</v>
      </c>
      <c r="H328" s="1">
        <v>4943.8</v>
      </c>
      <c r="I328" s="1">
        <v>25</v>
      </c>
      <c r="J328" s="1">
        <v>37117.339999999997</v>
      </c>
      <c r="K328" s="1">
        <v>127882.66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</row>
    <row r="329" spans="1:126" x14ac:dyDescent="0.25">
      <c r="A329" s="3" t="s">
        <v>12</v>
      </c>
      <c r="B329" s="3">
        <v>1</v>
      </c>
      <c r="C329" s="34"/>
      <c r="D329" s="3"/>
      <c r="E329" s="4">
        <f t="shared" ref="E329:K329" si="101">SUM(E328:E328)</f>
        <v>165000</v>
      </c>
      <c r="F329" s="4">
        <f t="shared" si="101"/>
        <v>4735.5</v>
      </c>
      <c r="G329" s="4">
        <f t="shared" si="101"/>
        <v>27413.040000000001</v>
      </c>
      <c r="H329" s="4">
        <f t="shared" si="101"/>
        <v>4943.8</v>
      </c>
      <c r="I329" s="4">
        <f t="shared" si="101"/>
        <v>25</v>
      </c>
      <c r="J329" s="4">
        <f t="shared" si="101"/>
        <v>37117.339999999997</v>
      </c>
      <c r="K329" s="4">
        <f t="shared" si="101"/>
        <v>127882.66</v>
      </c>
    </row>
    <row r="331" spans="1:126" x14ac:dyDescent="0.25">
      <c r="A331" s="101" t="s">
        <v>101</v>
      </c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</row>
    <row r="332" spans="1:126" x14ac:dyDescent="0.25">
      <c r="A332" t="s">
        <v>498</v>
      </c>
      <c r="B332" t="s">
        <v>18</v>
      </c>
      <c r="C332" s="32" t="s">
        <v>406</v>
      </c>
      <c r="D332" t="s">
        <v>276</v>
      </c>
      <c r="E332" s="1">
        <v>41000</v>
      </c>
      <c r="F332" s="1">
        <f t="shared" ref="F332:F340" si="102">E332*0.0287</f>
        <v>1176.7</v>
      </c>
      <c r="G332" s="1">
        <v>583.79</v>
      </c>
      <c r="H332" s="1">
        <f t="shared" ref="H332:H340" si="103">E332*0.0304</f>
        <v>1246.4000000000001</v>
      </c>
      <c r="I332" s="1">
        <v>1200</v>
      </c>
      <c r="J332" s="1">
        <v>4206.8900000000003</v>
      </c>
      <c r="K332" s="30">
        <v>36793.11</v>
      </c>
    </row>
    <row r="333" spans="1:126" x14ac:dyDescent="0.25">
      <c r="A333" t="s">
        <v>104</v>
      </c>
      <c r="B333" t="s">
        <v>105</v>
      </c>
      <c r="C333" s="32" t="s">
        <v>406</v>
      </c>
      <c r="D333" t="s">
        <v>274</v>
      </c>
      <c r="E333" s="1">
        <v>86000</v>
      </c>
      <c r="F333" s="1">
        <f t="shared" si="102"/>
        <v>2468.1999999999998</v>
      </c>
      <c r="G333" s="1">
        <v>8812.2199999999993</v>
      </c>
      <c r="H333" s="1">
        <f t="shared" si="103"/>
        <v>2614.4</v>
      </c>
      <c r="I333" s="1">
        <v>25</v>
      </c>
      <c r="J333" s="1">
        <f t="shared" ref="J333:J339" si="104">F333+G333+H333+I333</f>
        <v>13919.82</v>
      </c>
      <c r="K333" s="30">
        <f t="shared" ref="K333:K339" si="105">E333-J333</f>
        <v>72080.179999999993</v>
      </c>
    </row>
    <row r="334" spans="1:126" x14ac:dyDescent="0.25">
      <c r="A334" t="s">
        <v>261</v>
      </c>
      <c r="B334" t="s">
        <v>260</v>
      </c>
      <c r="C334" s="32" t="s">
        <v>406</v>
      </c>
      <c r="D334" t="s">
        <v>276</v>
      </c>
      <c r="E334" s="1">
        <v>41000</v>
      </c>
      <c r="F334" s="1">
        <f t="shared" si="102"/>
        <v>1176.7</v>
      </c>
      <c r="G334" s="1">
        <v>583.79</v>
      </c>
      <c r="H334" s="1">
        <f t="shared" si="103"/>
        <v>1246.4000000000001</v>
      </c>
      <c r="I334" s="1">
        <v>175</v>
      </c>
      <c r="J334" s="1">
        <v>3181.89</v>
      </c>
      <c r="K334" s="30">
        <v>37818.11</v>
      </c>
    </row>
    <row r="335" spans="1:126" x14ac:dyDescent="0.25">
      <c r="A335" t="s">
        <v>282</v>
      </c>
      <c r="B335" t="s">
        <v>107</v>
      </c>
      <c r="C335" s="32" t="s">
        <v>406</v>
      </c>
      <c r="D335" t="s">
        <v>276</v>
      </c>
      <c r="E335" s="1">
        <v>41000</v>
      </c>
      <c r="F335" s="1">
        <f t="shared" si="102"/>
        <v>1176.7</v>
      </c>
      <c r="G335" s="1">
        <v>381.27</v>
      </c>
      <c r="H335" s="1">
        <f t="shared" si="103"/>
        <v>1246.4000000000001</v>
      </c>
      <c r="I335" s="1">
        <v>1525.12</v>
      </c>
      <c r="J335" s="1">
        <v>4329.49</v>
      </c>
      <c r="K335" s="30">
        <v>36670.51</v>
      </c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</row>
    <row r="336" spans="1:126" x14ac:dyDescent="0.25">
      <c r="A336" t="s">
        <v>300</v>
      </c>
      <c r="B336" t="s">
        <v>299</v>
      </c>
      <c r="C336" s="32" t="s">
        <v>407</v>
      </c>
      <c r="D336" t="s">
        <v>276</v>
      </c>
      <c r="E336" s="1">
        <v>41000</v>
      </c>
      <c r="F336" s="1">
        <f>E336*0.0287</f>
        <v>1176.7</v>
      </c>
      <c r="G336" s="1">
        <v>583.79</v>
      </c>
      <c r="H336" s="1">
        <f>E336*0.0304</f>
        <v>1246.4000000000001</v>
      </c>
      <c r="I336" s="1">
        <v>175</v>
      </c>
      <c r="J336" s="1">
        <v>3181.89</v>
      </c>
      <c r="K336" s="30">
        <v>37818.11</v>
      </c>
    </row>
    <row r="337" spans="1:126" x14ac:dyDescent="0.25">
      <c r="A337" t="s">
        <v>302</v>
      </c>
      <c r="B337" t="s">
        <v>59</v>
      </c>
      <c r="C337" s="32" t="s">
        <v>406</v>
      </c>
      <c r="D337" t="s">
        <v>276</v>
      </c>
      <c r="E337" s="1">
        <v>41000</v>
      </c>
      <c r="F337" s="1">
        <f t="shared" si="102"/>
        <v>1176.7</v>
      </c>
      <c r="G337" s="1">
        <v>583.79</v>
      </c>
      <c r="H337" s="1">
        <f t="shared" si="103"/>
        <v>1246.4000000000001</v>
      </c>
      <c r="I337" s="1">
        <v>275</v>
      </c>
      <c r="J337" s="1">
        <v>3281.89</v>
      </c>
      <c r="K337" s="30">
        <v>37718.11</v>
      </c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</row>
    <row r="338" spans="1:126" x14ac:dyDescent="0.25">
      <c r="A338" t="s">
        <v>301</v>
      </c>
      <c r="B338" t="s">
        <v>59</v>
      </c>
      <c r="C338" s="32" t="s">
        <v>406</v>
      </c>
      <c r="D338" t="s">
        <v>276</v>
      </c>
      <c r="E338" s="15">
        <v>36000</v>
      </c>
      <c r="F338" s="1">
        <f t="shared" si="102"/>
        <v>1033.2</v>
      </c>
      <c r="G338" s="1">
        <v>0</v>
      </c>
      <c r="H338" s="1">
        <f t="shared" si="103"/>
        <v>1094.4000000000001</v>
      </c>
      <c r="I338" s="1">
        <v>175</v>
      </c>
      <c r="J338" s="1">
        <f t="shared" si="104"/>
        <v>2302.6</v>
      </c>
      <c r="K338" s="1">
        <v>33697.4</v>
      </c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</row>
    <row r="339" spans="1:126" x14ac:dyDescent="0.25">
      <c r="A339" t="s">
        <v>241</v>
      </c>
      <c r="B339" t="s">
        <v>250</v>
      </c>
      <c r="C339" s="32" t="s">
        <v>406</v>
      </c>
      <c r="D339" t="s">
        <v>276</v>
      </c>
      <c r="E339" s="1">
        <v>39000</v>
      </c>
      <c r="F339" s="1">
        <f t="shared" si="102"/>
        <v>1119.3</v>
      </c>
      <c r="G339" s="1">
        <v>301.52</v>
      </c>
      <c r="H339" s="1">
        <f t="shared" si="103"/>
        <v>1185.5999999999999</v>
      </c>
      <c r="I339" s="1">
        <v>175</v>
      </c>
      <c r="J339" s="1">
        <f t="shared" si="104"/>
        <v>2781.42</v>
      </c>
      <c r="K339" s="1">
        <f t="shared" si="105"/>
        <v>36218.58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</row>
    <row r="340" spans="1:126" x14ac:dyDescent="0.25">
      <c r="A340" t="s">
        <v>240</v>
      </c>
      <c r="B340" t="s">
        <v>134</v>
      </c>
      <c r="C340" s="32" t="s">
        <v>406</v>
      </c>
      <c r="D340" t="s">
        <v>276</v>
      </c>
      <c r="E340" s="1">
        <v>41000</v>
      </c>
      <c r="F340" s="1">
        <f t="shared" si="102"/>
        <v>1176.7</v>
      </c>
      <c r="G340" s="1">
        <v>381.27</v>
      </c>
      <c r="H340" s="1">
        <f t="shared" si="103"/>
        <v>1246.4000000000001</v>
      </c>
      <c r="I340" s="1">
        <v>1525.12</v>
      </c>
      <c r="J340" s="1">
        <v>4329.49</v>
      </c>
      <c r="K340" s="1">
        <v>36670.51</v>
      </c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</row>
    <row r="341" spans="1:126" x14ac:dyDescent="0.25">
      <c r="A341" s="3" t="s">
        <v>12</v>
      </c>
      <c r="B341" s="3">
        <v>9</v>
      </c>
      <c r="C341" s="34"/>
      <c r="D341" s="3"/>
      <c r="E341" s="4">
        <f t="shared" ref="E341:K341" si="106">SUM(E332:E340)</f>
        <v>407000</v>
      </c>
      <c r="F341" s="4">
        <f t="shared" si="106"/>
        <v>11680.9</v>
      </c>
      <c r="G341" s="4">
        <f t="shared" si="106"/>
        <v>12211.44</v>
      </c>
      <c r="H341" s="4">
        <f t="shared" si="106"/>
        <v>12372.8</v>
      </c>
      <c r="I341" s="4">
        <f t="shared" si="106"/>
        <v>5250.24</v>
      </c>
      <c r="J341" s="4">
        <f t="shared" si="106"/>
        <v>41515.379999999997</v>
      </c>
      <c r="K341" s="4">
        <f t="shared" si="106"/>
        <v>365484.62</v>
      </c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</row>
    <row r="342" spans="1:126" x14ac:dyDescent="0.25"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</row>
    <row r="343" spans="1:126" x14ac:dyDescent="0.25">
      <c r="A343" s="31" t="s">
        <v>108</v>
      </c>
      <c r="B343" s="31"/>
      <c r="C343" s="40"/>
      <c r="D343" s="31"/>
      <c r="E343" s="31"/>
      <c r="F343" s="31"/>
      <c r="G343" s="31"/>
      <c r="H343" s="31"/>
      <c r="I343" s="31"/>
      <c r="J343" s="31"/>
      <c r="K343" s="31"/>
    </row>
    <row r="344" spans="1:126" x14ac:dyDescent="0.25">
      <c r="A344" s="5" t="s">
        <v>109</v>
      </c>
      <c r="B344" s="5" t="s">
        <v>100</v>
      </c>
      <c r="C344" s="39" t="s">
        <v>406</v>
      </c>
      <c r="D344" s="5" t="s">
        <v>274</v>
      </c>
      <c r="E344" s="30">
        <v>101000</v>
      </c>
      <c r="F344" s="30">
        <f>E344*0.0287</f>
        <v>2898.7</v>
      </c>
      <c r="G344" s="30">
        <v>11665.53</v>
      </c>
      <c r="H344" s="30">
        <f>E344*0.0304</f>
        <v>3070.4</v>
      </c>
      <c r="I344" s="30">
        <v>2875.24</v>
      </c>
      <c r="J344" s="30">
        <f>+F344+G344+H344+I344</f>
        <v>20509.87</v>
      </c>
      <c r="K344" s="30">
        <f>E344-J344</f>
        <v>80490.13</v>
      </c>
    </row>
    <row r="345" spans="1:126" x14ac:dyDescent="0.25">
      <c r="A345" s="64" t="s">
        <v>12</v>
      </c>
      <c r="B345" s="64">
        <v>1</v>
      </c>
      <c r="C345" s="65"/>
      <c r="D345" s="64"/>
      <c r="E345" s="66">
        <f t="shared" ref="E345:K345" si="107">SUM(E344)</f>
        <v>101000</v>
      </c>
      <c r="F345" s="66">
        <f t="shared" si="107"/>
        <v>2898.7</v>
      </c>
      <c r="G345" s="66">
        <f t="shared" si="107"/>
        <v>11665.53</v>
      </c>
      <c r="H345" s="66">
        <f t="shared" si="107"/>
        <v>3070.4</v>
      </c>
      <c r="I345" s="66">
        <f t="shared" si="107"/>
        <v>2875.24</v>
      </c>
      <c r="J345" s="66">
        <f t="shared" si="107"/>
        <v>20509.87</v>
      </c>
      <c r="K345" s="66">
        <f t="shared" si="107"/>
        <v>80490.13</v>
      </c>
    </row>
    <row r="347" spans="1:126" x14ac:dyDescent="0.25">
      <c r="A347" s="10" t="s">
        <v>110</v>
      </c>
      <c r="B347" s="10"/>
      <c r="C347" s="36"/>
      <c r="D347" s="12"/>
      <c r="E347" s="10"/>
      <c r="F347" s="10"/>
      <c r="G347" s="10"/>
      <c r="H347" s="10"/>
      <c r="I347" s="10"/>
      <c r="J347" s="10"/>
      <c r="K347" s="10"/>
    </row>
    <row r="348" spans="1:126" x14ac:dyDescent="0.25">
      <c r="A348" t="s">
        <v>242</v>
      </c>
      <c r="B348" t="s">
        <v>122</v>
      </c>
      <c r="C348" s="32" t="s">
        <v>407</v>
      </c>
      <c r="D348" t="s">
        <v>276</v>
      </c>
      <c r="E348" s="1">
        <v>76000</v>
      </c>
      <c r="F348" s="1">
        <f>E348*0.0287</f>
        <v>2181.1999999999998</v>
      </c>
      <c r="G348" s="1">
        <v>6497.56</v>
      </c>
      <c r="H348" s="1">
        <f>E348*0.0304</f>
        <v>2310.4</v>
      </c>
      <c r="I348" s="1">
        <v>175</v>
      </c>
      <c r="J348" s="1">
        <f>+F348+G348+H348+I348</f>
        <v>11164.16</v>
      </c>
      <c r="K348" s="1">
        <f>+E348-J348</f>
        <v>64835.839999999997</v>
      </c>
    </row>
    <row r="349" spans="1:126" x14ac:dyDescent="0.25">
      <c r="A349" t="s">
        <v>111</v>
      </c>
      <c r="B349" t="s">
        <v>112</v>
      </c>
      <c r="C349" s="32" t="s">
        <v>406</v>
      </c>
      <c r="D349" t="s">
        <v>274</v>
      </c>
      <c r="E349" s="1">
        <v>81000</v>
      </c>
      <c r="F349" s="1">
        <f t="shared" ref="F349:F358" si="108">E349*0.0287</f>
        <v>2324.6999999999998</v>
      </c>
      <c r="G349" s="1">
        <v>7636.09</v>
      </c>
      <c r="H349" s="1">
        <f t="shared" ref="H349:H355" si="109">E349*0.0304</f>
        <v>2462.4</v>
      </c>
      <c r="I349" s="1">
        <v>425</v>
      </c>
      <c r="J349" s="1">
        <f t="shared" ref="J349:J358" si="110">+F349+G349+H349+I349</f>
        <v>12848.19</v>
      </c>
      <c r="K349" s="1">
        <f t="shared" ref="K349:K358" si="111">+E349-J349</f>
        <v>68151.81</v>
      </c>
    </row>
    <row r="350" spans="1:126" x14ac:dyDescent="0.25">
      <c r="A350" t="s">
        <v>113</v>
      </c>
      <c r="B350" t="s">
        <v>53</v>
      </c>
      <c r="C350" s="32" t="s">
        <v>407</v>
      </c>
      <c r="D350" t="s">
        <v>276</v>
      </c>
      <c r="E350" s="1">
        <v>24150</v>
      </c>
      <c r="F350" s="1">
        <f>E350*0.0287</f>
        <v>693.11</v>
      </c>
      <c r="G350" s="1">
        <v>0</v>
      </c>
      <c r="H350" s="1">
        <f>E350*0.0304</f>
        <v>734.16</v>
      </c>
      <c r="I350" s="1">
        <v>421</v>
      </c>
      <c r="J350" s="1">
        <f t="shared" si="110"/>
        <v>1848.27</v>
      </c>
      <c r="K350" s="1">
        <f t="shared" si="111"/>
        <v>22301.73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</row>
    <row r="351" spans="1:126" x14ac:dyDescent="0.25">
      <c r="A351" t="s">
        <v>298</v>
      </c>
      <c r="B351" t="s">
        <v>279</v>
      </c>
      <c r="C351" s="32" t="s">
        <v>406</v>
      </c>
      <c r="D351" t="s">
        <v>276</v>
      </c>
      <c r="E351" s="1">
        <v>33000</v>
      </c>
      <c r="F351" s="1">
        <v>947.1</v>
      </c>
      <c r="G351" s="1">
        <v>0</v>
      </c>
      <c r="H351" s="1">
        <v>1003.2</v>
      </c>
      <c r="I351" s="1">
        <v>1525.12</v>
      </c>
      <c r="J351" s="1">
        <f t="shared" si="110"/>
        <v>3475.42</v>
      </c>
      <c r="K351" s="1">
        <f t="shared" si="111"/>
        <v>29524.58</v>
      </c>
    </row>
    <row r="352" spans="1:126" x14ac:dyDescent="0.25">
      <c r="A352" t="s">
        <v>114</v>
      </c>
      <c r="B352" t="s">
        <v>115</v>
      </c>
      <c r="C352" s="32" t="s">
        <v>406</v>
      </c>
      <c r="D352" t="s">
        <v>276</v>
      </c>
      <c r="E352" s="1">
        <v>81000</v>
      </c>
      <c r="F352" s="1">
        <f t="shared" si="108"/>
        <v>2324.6999999999998</v>
      </c>
      <c r="G352" s="1">
        <v>7636.09</v>
      </c>
      <c r="H352" s="1">
        <f t="shared" si="109"/>
        <v>2462.4</v>
      </c>
      <c r="I352" s="1">
        <v>25</v>
      </c>
      <c r="J352" s="1">
        <f t="shared" si="110"/>
        <v>12448.19</v>
      </c>
      <c r="K352" s="1">
        <f t="shared" si="111"/>
        <v>68551.81</v>
      </c>
    </row>
    <row r="353" spans="1:126" x14ac:dyDescent="0.25">
      <c r="A353" t="s">
        <v>116</v>
      </c>
      <c r="B353" t="s">
        <v>234</v>
      </c>
      <c r="C353" s="32" t="s">
        <v>406</v>
      </c>
      <c r="D353" t="s">
        <v>274</v>
      </c>
      <c r="E353" s="1">
        <v>41000</v>
      </c>
      <c r="F353" s="1">
        <f t="shared" si="108"/>
        <v>1176.7</v>
      </c>
      <c r="G353" s="1">
        <v>583.79</v>
      </c>
      <c r="H353" s="1">
        <f t="shared" si="109"/>
        <v>1246.4000000000001</v>
      </c>
      <c r="I353" s="1">
        <v>665</v>
      </c>
      <c r="J353" s="1">
        <f t="shared" si="110"/>
        <v>3671.89</v>
      </c>
      <c r="K353" s="1">
        <f t="shared" si="111"/>
        <v>37328.11</v>
      </c>
    </row>
    <row r="354" spans="1:126" x14ac:dyDescent="0.25">
      <c r="A354" t="s">
        <v>264</v>
      </c>
      <c r="B354" t="s">
        <v>119</v>
      </c>
      <c r="C354" s="32" t="s">
        <v>406</v>
      </c>
      <c r="D354" t="s">
        <v>276</v>
      </c>
      <c r="E354" s="1">
        <v>41000</v>
      </c>
      <c r="F354" s="1">
        <f t="shared" si="108"/>
        <v>1176.7</v>
      </c>
      <c r="G354" s="1">
        <v>583.79</v>
      </c>
      <c r="H354" s="1">
        <f t="shared" si="109"/>
        <v>1246.4000000000001</v>
      </c>
      <c r="I354" s="1">
        <v>863</v>
      </c>
      <c r="J354" s="1">
        <f t="shared" si="110"/>
        <v>3869.89</v>
      </c>
      <c r="K354" s="1">
        <f t="shared" si="111"/>
        <v>37130.11</v>
      </c>
    </row>
    <row r="355" spans="1:126" x14ac:dyDescent="0.25">
      <c r="A355" t="s">
        <v>263</v>
      </c>
      <c r="B355" t="s">
        <v>262</v>
      </c>
      <c r="C355" s="32" t="s">
        <v>407</v>
      </c>
      <c r="D355" t="s">
        <v>276</v>
      </c>
      <c r="E355" s="1">
        <v>59000</v>
      </c>
      <c r="F355" s="1">
        <f t="shared" si="108"/>
        <v>1693.3</v>
      </c>
      <c r="G355" s="1">
        <v>2758.45</v>
      </c>
      <c r="H355" s="1">
        <f t="shared" si="109"/>
        <v>1793.6</v>
      </c>
      <c r="I355" s="1">
        <v>2875.24</v>
      </c>
      <c r="J355" s="1">
        <f t="shared" si="110"/>
        <v>9120.59</v>
      </c>
      <c r="K355" s="1">
        <f t="shared" si="111"/>
        <v>49879.41</v>
      </c>
    </row>
    <row r="356" spans="1:126" x14ac:dyDescent="0.25">
      <c r="A356" t="s">
        <v>373</v>
      </c>
      <c r="B356" t="s">
        <v>334</v>
      </c>
      <c r="C356" s="32" t="s">
        <v>406</v>
      </c>
      <c r="D356" t="s">
        <v>276</v>
      </c>
      <c r="E356" s="1">
        <v>32000</v>
      </c>
      <c r="F356" s="1">
        <f t="shared" ref="F356" si="112">E356*0.0287</f>
        <v>918.4</v>
      </c>
      <c r="G356" s="1">
        <v>0</v>
      </c>
      <c r="H356" s="1">
        <f t="shared" ref="H356" si="113">E356*0.0304</f>
        <v>972.8</v>
      </c>
      <c r="I356" s="1">
        <v>175</v>
      </c>
      <c r="J356" s="1">
        <f t="shared" si="110"/>
        <v>2066.1999999999998</v>
      </c>
      <c r="K356" s="1">
        <f t="shared" si="111"/>
        <v>29933.8</v>
      </c>
    </row>
    <row r="357" spans="1:126" x14ac:dyDescent="0.25">
      <c r="A357" t="s">
        <v>117</v>
      </c>
      <c r="B357" t="s">
        <v>16</v>
      </c>
      <c r="C357" s="32" t="s">
        <v>407</v>
      </c>
      <c r="D357" t="s">
        <v>276</v>
      </c>
      <c r="E357" s="1">
        <v>125000</v>
      </c>
      <c r="F357" s="1">
        <f t="shared" si="108"/>
        <v>3587.5</v>
      </c>
      <c r="G357" s="1">
        <v>17985.990000000002</v>
      </c>
      <c r="H357" s="1">
        <v>3800</v>
      </c>
      <c r="I357" s="1">
        <v>25</v>
      </c>
      <c r="J357" s="1">
        <f t="shared" si="110"/>
        <v>25398.49</v>
      </c>
      <c r="K357" s="1">
        <f t="shared" si="111"/>
        <v>99601.51</v>
      </c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</row>
    <row r="358" spans="1:126" x14ac:dyDescent="0.25">
      <c r="A358" t="s">
        <v>439</v>
      </c>
      <c r="B358" t="s">
        <v>440</v>
      </c>
      <c r="C358" s="32" t="s">
        <v>406</v>
      </c>
      <c r="D358" t="s">
        <v>276</v>
      </c>
      <c r="E358" s="1">
        <v>31350</v>
      </c>
      <c r="F358" s="1">
        <f t="shared" si="108"/>
        <v>899.75</v>
      </c>
      <c r="G358" s="1">
        <v>0</v>
      </c>
      <c r="H358" s="1">
        <v>953.04</v>
      </c>
      <c r="I358" s="1">
        <v>1935</v>
      </c>
      <c r="J358" s="1">
        <f t="shared" si="110"/>
        <v>3787.79</v>
      </c>
      <c r="K358" s="1">
        <f t="shared" si="111"/>
        <v>27562.21</v>
      </c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</row>
    <row r="359" spans="1:126" x14ac:dyDescent="0.25">
      <c r="A359" s="3" t="s">
        <v>12</v>
      </c>
      <c r="B359" s="3">
        <v>11</v>
      </c>
      <c r="C359" s="34"/>
      <c r="D359" s="3"/>
      <c r="E359" s="4">
        <f t="shared" ref="E359:K359" si="114">SUM(E348:E358)</f>
        <v>624500</v>
      </c>
      <c r="F359" s="4">
        <f t="shared" si="114"/>
        <v>17923.16</v>
      </c>
      <c r="G359" s="4">
        <f t="shared" si="114"/>
        <v>43681.760000000002</v>
      </c>
      <c r="H359" s="4">
        <f t="shared" si="114"/>
        <v>18984.8</v>
      </c>
      <c r="I359" s="4">
        <f t="shared" si="114"/>
        <v>9109.36</v>
      </c>
      <c r="J359" s="4">
        <f t="shared" si="114"/>
        <v>89699.08</v>
      </c>
      <c r="K359" s="4">
        <f t="shared" si="114"/>
        <v>534800.92000000004</v>
      </c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</row>
    <row r="361" spans="1:126" x14ac:dyDescent="0.25">
      <c r="A361" s="10" t="s">
        <v>354</v>
      </c>
      <c r="B361" s="10"/>
      <c r="C361" s="36"/>
      <c r="D361" s="12"/>
      <c r="E361" s="10"/>
      <c r="F361" s="10"/>
      <c r="G361" s="10"/>
      <c r="H361" s="10"/>
      <c r="I361" s="10"/>
      <c r="J361" s="10"/>
      <c r="K361" s="10"/>
    </row>
    <row r="362" spans="1:126" s="5" customFormat="1" x14ac:dyDescent="0.25">
      <c r="A362" s="5" t="s">
        <v>118</v>
      </c>
      <c r="B362" s="5" t="s">
        <v>119</v>
      </c>
      <c r="C362" s="39" t="s">
        <v>406</v>
      </c>
      <c r="D362" s="5" t="s">
        <v>274</v>
      </c>
      <c r="E362" s="30">
        <v>66000</v>
      </c>
      <c r="F362" s="30">
        <f>E362*0.0287</f>
        <v>1894.2</v>
      </c>
      <c r="G362" s="30">
        <v>4615.76</v>
      </c>
      <c r="H362" s="30">
        <f>E362*0.0304</f>
        <v>2006.4</v>
      </c>
      <c r="I362" s="30">
        <v>125</v>
      </c>
      <c r="J362" s="30">
        <f t="shared" ref="J362" si="115">F362+G362+H362+I362</f>
        <v>8641.36</v>
      </c>
      <c r="K362" s="30">
        <f t="shared" ref="K362" si="116">E362-J362</f>
        <v>57358.64</v>
      </c>
    </row>
    <row r="363" spans="1:126" x14ac:dyDescent="0.25">
      <c r="A363" t="s">
        <v>120</v>
      </c>
      <c r="B363" t="s">
        <v>243</v>
      </c>
      <c r="C363" s="32" t="s">
        <v>406</v>
      </c>
      <c r="D363" t="s">
        <v>274</v>
      </c>
      <c r="E363" s="1">
        <v>66000</v>
      </c>
      <c r="F363" s="1">
        <f t="shared" ref="F363" si="117">E363*0.0287</f>
        <v>1894.2</v>
      </c>
      <c r="G363" s="1">
        <v>4345.7299999999996</v>
      </c>
      <c r="H363" s="1">
        <f t="shared" ref="H363:H364" si="118">E363*0.0304</f>
        <v>2006.4</v>
      </c>
      <c r="I363" s="1">
        <v>1375.12</v>
      </c>
      <c r="J363" s="1">
        <v>9621.4500000000007</v>
      </c>
      <c r="K363" s="1">
        <v>56378.55</v>
      </c>
    </row>
    <row r="364" spans="1:126" x14ac:dyDescent="0.25">
      <c r="A364" t="s">
        <v>121</v>
      </c>
      <c r="B364" t="s">
        <v>122</v>
      </c>
      <c r="C364" s="32" t="s">
        <v>407</v>
      </c>
      <c r="D364" t="s">
        <v>274</v>
      </c>
      <c r="E364" s="1">
        <v>60000</v>
      </c>
      <c r="F364" s="1">
        <v>1722</v>
      </c>
      <c r="G364" s="1">
        <v>0</v>
      </c>
      <c r="H364" s="1">
        <f t="shared" si="118"/>
        <v>1824</v>
      </c>
      <c r="I364" s="1">
        <v>25</v>
      </c>
      <c r="J364" s="1">
        <v>3571</v>
      </c>
      <c r="K364" s="1">
        <v>56429</v>
      </c>
    </row>
    <row r="365" spans="1:126" x14ac:dyDescent="0.25">
      <c r="A365" t="s">
        <v>357</v>
      </c>
      <c r="B365" t="s">
        <v>119</v>
      </c>
      <c r="C365" s="32" t="s">
        <v>406</v>
      </c>
      <c r="D365" t="s">
        <v>276</v>
      </c>
      <c r="E365" s="1">
        <v>60000</v>
      </c>
      <c r="F365" s="1">
        <v>1722</v>
      </c>
      <c r="G365" s="1">
        <v>3486.68</v>
      </c>
      <c r="H365" s="1">
        <v>1824</v>
      </c>
      <c r="I365" s="1">
        <v>175</v>
      </c>
      <c r="J365" s="1">
        <v>7207.68</v>
      </c>
      <c r="K365" s="1">
        <v>52792.32</v>
      </c>
    </row>
    <row r="366" spans="1:126" x14ac:dyDescent="0.25">
      <c r="A366" t="s">
        <v>355</v>
      </c>
      <c r="B366" t="s">
        <v>16</v>
      </c>
      <c r="C366" s="32" t="s">
        <v>406</v>
      </c>
      <c r="D366" t="s">
        <v>276</v>
      </c>
      <c r="E366" s="1">
        <v>90000</v>
      </c>
      <c r="F366" s="1">
        <f t="shared" ref="F366" si="119">E366*0.0287</f>
        <v>2583</v>
      </c>
      <c r="G366" s="1">
        <v>9753.1200000000008</v>
      </c>
      <c r="H366" s="1">
        <f t="shared" ref="H366" si="120">E366*0.0304</f>
        <v>2736</v>
      </c>
      <c r="I366" s="1">
        <v>25</v>
      </c>
      <c r="J366" s="1">
        <f t="shared" ref="J366" si="121">F366+G366+H366+I366</f>
        <v>15097.12</v>
      </c>
      <c r="K366" s="1">
        <f t="shared" ref="K366" si="122">E366-J366</f>
        <v>74902.880000000005</v>
      </c>
    </row>
    <row r="367" spans="1:126" x14ac:dyDescent="0.25">
      <c r="A367" s="3" t="s">
        <v>12</v>
      </c>
      <c r="B367" s="3">
        <v>5</v>
      </c>
      <c r="C367" s="34"/>
      <c r="D367" s="3"/>
      <c r="E367" s="4">
        <f t="shared" ref="E367:K367" si="123">SUM(E362:E366)</f>
        <v>342000</v>
      </c>
      <c r="F367" s="4">
        <f t="shared" si="123"/>
        <v>9815.4</v>
      </c>
      <c r="G367" s="4">
        <f t="shared" si="123"/>
        <v>22201.29</v>
      </c>
      <c r="H367" s="4">
        <f t="shared" si="123"/>
        <v>10396.799999999999</v>
      </c>
      <c r="I367" s="4">
        <f t="shared" si="123"/>
        <v>1725.12</v>
      </c>
      <c r="J367" s="4">
        <f t="shared" si="123"/>
        <v>44138.61</v>
      </c>
      <c r="K367" s="4">
        <f t="shared" si="123"/>
        <v>297861.39</v>
      </c>
    </row>
    <row r="369" spans="1:126" x14ac:dyDescent="0.25">
      <c r="A369" s="10" t="s">
        <v>123</v>
      </c>
      <c r="B369" s="10"/>
      <c r="C369" s="36"/>
      <c r="D369" s="12"/>
      <c r="E369" s="10"/>
      <c r="F369" s="10"/>
      <c r="G369" s="10"/>
      <c r="H369" s="10"/>
      <c r="I369" s="10"/>
      <c r="J369" s="10"/>
      <c r="K369" s="10"/>
    </row>
    <row r="370" spans="1:126" x14ac:dyDescent="0.25">
      <c r="A370" t="s">
        <v>124</v>
      </c>
      <c r="B370" t="s">
        <v>235</v>
      </c>
      <c r="C370" s="32" t="s">
        <v>406</v>
      </c>
      <c r="D370" t="s">
        <v>274</v>
      </c>
      <c r="E370" s="1">
        <v>41000</v>
      </c>
      <c r="F370" s="1">
        <f>E370*0.0287</f>
        <v>1176.7</v>
      </c>
      <c r="G370" s="1">
        <v>583.79</v>
      </c>
      <c r="H370" s="1">
        <f>E370*0.0304</f>
        <v>1246.4000000000001</v>
      </c>
      <c r="I370" s="1">
        <v>275</v>
      </c>
      <c r="J370" s="1">
        <f t="shared" ref="J370:J372" si="124">F370+G370+H370+I370</f>
        <v>3281.89</v>
      </c>
      <c r="K370" s="1">
        <f t="shared" ref="K370:K372" si="125">E370-J370</f>
        <v>37718.11</v>
      </c>
    </row>
    <row r="371" spans="1:126" x14ac:dyDescent="0.25">
      <c r="A371" t="s">
        <v>126</v>
      </c>
      <c r="B371" t="s">
        <v>236</v>
      </c>
      <c r="C371" s="32" t="s">
        <v>407</v>
      </c>
      <c r="D371" t="s">
        <v>274</v>
      </c>
      <c r="E371" s="1">
        <v>41000</v>
      </c>
      <c r="F371" s="1">
        <f t="shared" ref="F371:F372" si="126">E371*0.0287</f>
        <v>1176.7</v>
      </c>
      <c r="G371" s="1">
        <v>583.79</v>
      </c>
      <c r="H371" s="1">
        <f t="shared" ref="H371:H373" si="127">E371*0.0304</f>
        <v>1246.4000000000001</v>
      </c>
      <c r="I371" s="1">
        <v>295</v>
      </c>
      <c r="J371" s="1">
        <f t="shared" si="124"/>
        <v>3301.89</v>
      </c>
      <c r="K371" s="1">
        <f t="shared" si="125"/>
        <v>37698.11</v>
      </c>
    </row>
    <row r="372" spans="1:126" x14ac:dyDescent="0.25">
      <c r="A372" t="s">
        <v>127</v>
      </c>
      <c r="B372" t="s">
        <v>236</v>
      </c>
      <c r="C372" s="32" t="s">
        <v>407</v>
      </c>
      <c r="D372" t="s">
        <v>274</v>
      </c>
      <c r="E372" s="1">
        <v>41000</v>
      </c>
      <c r="F372" s="1">
        <f t="shared" si="126"/>
        <v>1176.7</v>
      </c>
      <c r="G372" s="1">
        <v>583.79</v>
      </c>
      <c r="H372" s="1">
        <f t="shared" si="127"/>
        <v>1246.4000000000001</v>
      </c>
      <c r="I372" s="1">
        <v>175</v>
      </c>
      <c r="J372" s="1">
        <f t="shared" si="124"/>
        <v>3181.89</v>
      </c>
      <c r="K372" s="1">
        <f t="shared" si="125"/>
        <v>37818.11</v>
      </c>
    </row>
    <row r="373" spans="1:126" x14ac:dyDescent="0.25">
      <c r="A373" t="s">
        <v>480</v>
      </c>
      <c r="B373" t="s">
        <v>100</v>
      </c>
      <c r="C373" s="32" t="s">
        <v>407</v>
      </c>
      <c r="D373" t="s">
        <v>276</v>
      </c>
      <c r="E373" s="1">
        <v>41000</v>
      </c>
      <c r="F373" s="1">
        <v>1176.7</v>
      </c>
      <c r="G373" s="1">
        <v>583.79</v>
      </c>
      <c r="H373" s="1">
        <f t="shared" si="127"/>
        <v>1246.4000000000001</v>
      </c>
      <c r="I373" s="1">
        <v>565</v>
      </c>
      <c r="J373" s="1">
        <v>3571.89</v>
      </c>
      <c r="K373" s="1">
        <v>37428.11</v>
      </c>
    </row>
    <row r="374" spans="1:126" x14ac:dyDescent="0.25">
      <c r="A374" s="3" t="s">
        <v>12</v>
      </c>
      <c r="B374" s="3">
        <v>4</v>
      </c>
      <c r="C374" s="34"/>
      <c r="D374" s="3"/>
      <c r="E374" s="4">
        <f>SUM(E370:E373)</f>
        <v>164000</v>
      </c>
      <c r="F374" s="4">
        <f>SUM(F370:F373)</f>
        <v>4706.8</v>
      </c>
      <c r="G374" s="4">
        <f>SUM(G370:G372)+G373</f>
        <v>2335.16</v>
      </c>
      <c r="H374" s="4">
        <f>SUM(H370:H372)+H373</f>
        <v>4985.6000000000004</v>
      </c>
      <c r="I374" s="4">
        <f>SUM(I370:I373)</f>
        <v>1310</v>
      </c>
      <c r="J374" s="4">
        <f>SUM(J370:J372)+J373</f>
        <v>13337.56</v>
      </c>
      <c r="K374" s="4">
        <f>SUM(K370:K372)+K373</f>
        <v>150662.44</v>
      </c>
    </row>
    <row r="375" spans="1:126" s="5" customFormat="1" x14ac:dyDescent="0.25">
      <c r="C375" s="39"/>
      <c r="E375" s="30"/>
      <c r="F375" s="30"/>
      <c r="G375" s="30"/>
      <c r="H375" s="30"/>
      <c r="I375" s="30"/>
      <c r="J375" s="30"/>
      <c r="K375" s="30"/>
    </row>
    <row r="376" spans="1:126" x14ac:dyDescent="0.25">
      <c r="A376" s="2" t="s">
        <v>251</v>
      </c>
    </row>
    <row r="377" spans="1:126" s="3" customFormat="1" x14ac:dyDescent="0.25">
      <c r="A377" s="61" t="s">
        <v>425</v>
      </c>
      <c r="B377" s="5" t="s">
        <v>426</v>
      </c>
      <c r="C377" s="39" t="s">
        <v>406</v>
      </c>
      <c r="D377" s="5" t="s">
        <v>276</v>
      </c>
      <c r="E377" s="30">
        <v>32000</v>
      </c>
      <c r="F377" s="30">
        <v>918.4</v>
      </c>
      <c r="G377" s="30">
        <v>0</v>
      </c>
      <c r="H377" s="30">
        <v>972.8</v>
      </c>
      <c r="I377" s="30">
        <v>3075</v>
      </c>
      <c r="J377" s="30">
        <v>4966.2</v>
      </c>
      <c r="K377" s="30">
        <v>27033.8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</row>
    <row r="378" spans="1:126" x14ac:dyDescent="0.25">
      <c r="A378" s="60" t="s">
        <v>359</v>
      </c>
      <c r="B378" s="60" t="s">
        <v>360</v>
      </c>
      <c r="C378" s="62" t="s">
        <v>406</v>
      </c>
      <c r="D378" s="63" t="s">
        <v>276</v>
      </c>
      <c r="E378" s="30">
        <v>23000</v>
      </c>
      <c r="F378" s="30">
        <v>660.1</v>
      </c>
      <c r="G378" s="30">
        <v>0</v>
      </c>
      <c r="H378" s="30">
        <f>E378*0.0304</f>
        <v>699.2</v>
      </c>
      <c r="I378" s="30">
        <v>1965</v>
      </c>
      <c r="J378" s="30">
        <v>3324.3</v>
      </c>
      <c r="K378" s="30">
        <v>19675.7</v>
      </c>
    </row>
    <row r="379" spans="1:126" s="5" customFormat="1" x14ac:dyDescent="0.25">
      <c r="A379" s="64" t="s">
        <v>12</v>
      </c>
      <c r="B379" s="64">
        <v>2</v>
      </c>
      <c r="C379" s="65"/>
      <c r="D379" s="64"/>
      <c r="E379" s="66">
        <f>SUM(E378:E378)+E377</f>
        <v>55000</v>
      </c>
      <c r="F379" s="66">
        <f>SUM(F378:F378)+F377</f>
        <v>1578.5</v>
      </c>
      <c r="G379" s="66">
        <f>SUM(G378:G378)</f>
        <v>0</v>
      </c>
      <c r="H379" s="66">
        <f>SUM(H378:H378)+H377</f>
        <v>1672</v>
      </c>
      <c r="I379" s="66">
        <f>SUM(I378:I378)+I377</f>
        <v>5040</v>
      </c>
      <c r="J379" s="66">
        <f>SUM(J378:J378)+J377</f>
        <v>8290.5</v>
      </c>
      <c r="K379" s="66">
        <f>SUM(K378:K378)+K377</f>
        <v>46709.5</v>
      </c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1"/>
      <c r="AP379" s="71"/>
    </row>
    <row r="381" spans="1:126" s="5" customFormat="1" x14ac:dyDescent="0.25">
      <c r="A381" s="6"/>
      <c r="B381" s="6"/>
      <c r="C381" s="68"/>
      <c r="D381" s="61"/>
      <c r="E381" s="49"/>
      <c r="F381" s="49"/>
      <c r="G381" s="49"/>
      <c r="H381" s="49"/>
      <c r="I381" s="49"/>
      <c r="J381" s="49"/>
      <c r="K381" s="49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1"/>
      <c r="AP381" s="71"/>
    </row>
    <row r="382" spans="1:126" s="5" customFormat="1" x14ac:dyDescent="0.25">
      <c r="A382" s="6" t="s">
        <v>432</v>
      </c>
      <c r="B382" s="6"/>
      <c r="C382" s="68"/>
      <c r="D382" s="61"/>
      <c r="E382" s="49"/>
      <c r="F382" s="49"/>
      <c r="G382" s="49"/>
      <c r="H382" s="49"/>
      <c r="I382" s="49"/>
      <c r="J382" s="49"/>
      <c r="K382" s="49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1"/>
      <c r="AP382" s="71"/>
    </row>
    <row r="383" spans="1:126" s="5" customFormat="1" x14ac:dyDescent="0.25">
      <c r="A383" s="61" t="s">
        <v>50</v>
      </c>
      <c r="B383" s="61" t="s">
        <v>360</v>
      </c>
      <c r="C383" s="68" t="s">
        <v>406</v>
      </c>
      <c r="D383" s="5" t="s">
        <v>274</v>
      </c>
      <c r="E383" s="69">
        <v>32000</v>
      </c>
      <c r="F383" s="69">
        <v>918.4</v>
      </c>
      <c r="G383" s="69">
        <v>0</v>
      </c>
      <c r="H383" s="69">
        <v>972.8</v>
      </c>
      <c r="I383" s="69">
        <v>4276.3</v>
      </c>
      <c r="J383" s="128">
        <f>+F383+G383+H383+I383</f>
        <v>6167.5</v>
      </c>
      <c r="K383" s="69">
        <f>+E383-J383</f>
        <v>25832.5</v>
      </c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1"/>
      <c r="AP383" s="71"/>
    </row>
    <row r="384" spans="1:126" s="67" customFormat="1" x14ac:dyDescent="0.25">
      <c r="A384" s="3" t="s">
        <v>12</v>
      </c>
      <c r="B384" s="3">
        <v>1</v>
      </c>
      <c r="C384" s="34"/>
      <c r="D384" s="3"/>
      <c r="E384" s="4">
        <f>E383</f>
        <v>32000</v>
      </c>
      <c r="F384" s="4">
        <f>SUM(F383)</f>
        <v>918.4</v>
      </c>
      <c r="G384" s="4">
        <f>G383</f>
        <v>0</v>
      </c>
      <c r="H384" s="4">
        <f>H383</f>
        <v>972.8</v>
      </c>
      <c r="I384" s="4">
        <f>I383</f>
        <v>4276.3</v>
      </c>
      <c r="J384" s="4">
        <f>J383</f>
        <v>6167.5</v>
      </c>
      <c r="K384" s="4">
        <f>K383</f>
        <v>25832.5</v>
      </c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</row>
    <row r="386" spans="1:126" s="5" customFormat="1" x14ac:dyDescent="0.25">
      <c r="A386" s="93"/>
      <c r="B386" s="93"/>
      <c r="C386" s="36"/>
      <c r="D386" s="93"/>
      <c r="E386" s="93"/>
      <c r="F386" s="93"/>
      <c r="G386" s="93"/>
      <c r="H386" s="93"/>
      <c r="I386" s="93"/>
      <c r="J386" s="93"/>
      <c r="K386" s="93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</row>
    <row r="387" spans="1:126" s="5" customFormat="1" x14ac:dyDescent="0.25">
      <c r="A387" s="10" t="s">
        <v>400</v>
      </c>
      <c r="B387" s="10"/>
      <c r="C387" s="36"/>
      <c r="D387" s="12"/>
      <c r="E387" s="10"/>
      <c r="F387" s="10"/>
      <c r="G387" s="10"/>
      <c r="H387" s="10"/>
      <c r="I387" s="10"/>
      <c r="J387" s="10"/>
      <c r="K387" s="10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</row>
    <row r="388" spans="1:126" s="70" customFormat="1" x14ac:dyDescent="0.25">
      <c r="A388" s="5" t="s">
        <v>129</v>
      </c>
      <c r="B388" t="s">
        <v>130</v>
      </c>
      <c r="C388" s="32" t="s">
        <v>406</v>
      </c>
      <c r="D388" t="s">
        <v>276</v>
      </c>
      <c r="E388" s="1">
        <v>45000</v>
      </c>
      <c r="F388" s="1">
        <f t="shared" ref="F388:F392" si="128">E388*0.0287</f>
        <v>1291.5</v>
      </c>
      <c r="G388" s="1">
        <v>1148.33</v>
      </c>
      <c r="H388" s="1">
        <f t="shared" ref="H388:H392" si="129">E388*0.0304</f>
        <v>1368</v>
      </c>
      <c r="I388" s="1">
        <v>175</v>
      </c>
      <c r="J388" s="1">
        <v>3982.83</v>
      </c>
      <c r="K388" s="1">
        <v>41017.17</v>
      </c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3"/>
      <c r="AP388" s="73"/>
    </row>
    <row r="389" spans="1:126" x14ac:dyDescent="0.25">
      <c r="A389" s="5" t="s">
        <v>306</v>
      </c>
      <c r="B389" t="s">
        <v>305</v>
      </c>
      <c r="C389" s="32" t="s">
        <v>407</v>
      </c>
      <c r="D389" t="s">
        <v>276</v>
      </c>
      <c r="E389" s="1">
        <v>26000</v>
      </c>
      <c r="F389" s="1">
        <f t="shared" si="128"/>
        <v>746.2</v>
      </c>
      <c r="G389" s="1">
        <v>0</v>
      </c>
      <c r="H389" s="1">
        <f t="shared" si="129"/>
        <v>790.4</v>
      </c>
      <c r="I389" s="1">
        <v>175</v>
      </c>
      <c r="J389" s="1">
        <v>1711.6</v>
      </c>
      <c r="K389" s="1">
        <v>24288.400000000001</v>
      </c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</row>
    <row r="390" spans="1:126" x14ac:dyDescent="0.25">
      <c r="A390" s="5" t="s">
        <v>284</v>
      </c>
      <c r="B390" t="s">
        <v>14</v>
      </c>
      <c r="C390" s="32" t="s">
        <v>407</v>
      </c>
      <c r="D390" t="s">
        <v>276</v>
      </c>
      <c r="E390" s="1">
        <v>28000</v>
      </c>
      <c r="F390" s="1">
        <f t="shared" si="128"/>
        <v>803.6</v>
      </c>
      <c r="G390" s="1">
        <v>0</v>
      </c>
      <c r="H390" s="1">
        <f t="shared" si="129"/>
        <v>851.2</v>
      </c>
      <c r="I390" s="1">
        <v>1525.12</v>
      </c>
      <c r="J390" s="1">
        <v>3179.92</v>
      </c>
      <c r="K390" s="1">
        <v>24820.080000000002</v>
      </c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</row>
    <row r="391" spans="1:126" x14ac:dyDescent="0.25">
      <c r="A391" s="5" t="s">
        <v>309</v>
      </c>
      <c r="B391" t="s">
        <v>150</v>
      </c>
      <c r="C391" s="32" t="s">
        <v>406</v>
      </c>
      <c r="D391" s="11" t="s">
        <v>276</v>
      </c>
      <c r="E391" s="1">
        <v>26000</v>
      </c>
      <c r="F391" s="1">
        <f t="shared" si="128"/>
        <v>746.2</v>
      </c>
      <c r="G391" s="1">
        <v>0</v>
      </c>
      <c r="H391" s="1">
        <f t="shared" si="129"/>
        <v>790.4</v>
      </c>
      <c r="I391" s="1">
        <v>175</v>
      </c>
      <c r="J391" s="1">
        <v>1711.6</v>
      </c>
      <c r="K391" s="1">
        <v>24288.400000000001</v>
      </c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</row>
    <row r="392" spans="1:126" x14ac:dyDescent="0.25">
      <c r="A392" s="5" t="s">
        <v>333</v>
      </c>
      <c r="B392" s="21" t="s">
        <v>125</v>
      </c>
      <c r="C392" s="32" t="s">
        <v>407</v>
      </c>
      <c r="D392" s="16" t="s">
        <v>276</v>
      </c>
      <c r="E392" s="1">
        <v>26000</v>
      </c>
      <c r="F392" s="1">
        <f t="shared" si="128"/>
        <v>746.2</v>
      </c>
      <c r="G392" s="1">
        <v>0</v>
      </c>
      <c r="H392" s="1">
        <f t="shared" si="129"/>
        <v>790.4</v>
      </c>
      <c r="I392" s="1">
        <v>175</v>
      </c>
      <c r="J392" s="1">
        <v>1711.6</v>
      </c>
      <c r="K392" s="1">
        <f>E392-J392</f>
        <v>24288.400000000001</v>
      </c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</row>
    <row r="393" spans="1:126" x14ac:dyDescent="0.25">
      <c r="A393" s="47" t="s">
        <v>308</v>
      </c>
      <c r="B393" s="13" t="s">
        <v>119</v>
      </c>
      <c r="C393" s="38" t="s">
        <v>406</v>
      </c>
      <c r="D393" t="s">
        <v>276</v>
      </c>
      <c r="E393" s="1">
        <v>82000</v>
      </c>
      <c r="F393" s="1">
        <f t="shared" ref="F393:F394" si="130">E393*0.0287</f>
        <v>2353.4</v>
      </c>
      <c r="G393" s="1">
        <v>7196.26</v>
      </c>
      <c r="H393" s="1">
        <f t="shared" ref="H393:H394" si="131">E393*0.0304</f>
        <v>2492.8000000000002</v>
      </c>
      <c r="I393" s="1">
        <v>4395.24</v>
      </c>
      <c r="J393" s="1">
        <v>16437.7</v>
      </c>
      <c r="K393" s="1">
        <f t="shared" ref="K393" si="132">E393-J393</f>
        <v>65562.3</v>
      </c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</row>
    <row r="394" spans="1:126" x14ac:dyDescent="0.25">
      <c r="A394" s="5" t="s">
        <v>267</v>
      </c>
      <c r="B394" s="11" t="s">
        <v>14</v>
      </c>
      <c r="C394" s="33" t="s">
        <v>406</v>
      </c>
      <c r="D394" s="11" t="s">
        <v>276</v>
      </c>
      <c r="E394" s="1">
        <v>42000</v>
      </c>
      <c r="F394" s="1">
        <f t="shared" si="130"/>
        <v>1205.4000000000001</v>
      </c>
      <c r="G394" s="1">
        <v>724.92</v>
      </c>
      <c r="H394" s="1">
        <f t="shared" si="131"/>
        <v>1276.8</v>
      </c>
      <c r="I394" s="1">
        <v>175</v>
      </c>
      <c r="J394" s="1">
        <v>3382.12</v>
      </c>
      <c r="K394" s="1">
        <v>38617.879999999997</v>
      </c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76"/>
      <c r="AJ394" s="76"/>
      <c r="AK394" s="76"/>
      <c r="AL394" s="76"/>
      <c r="AM394" s="76"/>
      <c r="AN394" s="76"/>
      <c r="AO394" s="75"/>
      <c r="AP394" s="75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</row>
    <row r="395" spans="1:126" x14ac:dyDescent="0.25">
      <c r="A395" s="3" t="s">
        <v>12</v>
      </c>
      <c r="B395" s="3">
        <v>7</v>
      </c>
      <c r="C395" s="34"/>
      <c r="D395" s="3"/>
      <c r="E395" s="4">
        <f t="shared" ref="E395:K395" si="133">SUM(E388:E394)</f>
        <v>275000</v>
      </c>
      <c r="F395" s="4">
        <f t="shared" si="133"/>
        <v>7892.5</v>
      </c>
      <c r="G395" s="4">
        <f t="shared" si="133"/>
        <v>9069.51</v>
      </c>
      <c r="H395" s="4">
        <f t="shared" si="133"/>
        <v>8360</v>
      </c>
      <c r="I395" s="4">
        <f t="shared" si="133"/>
        <v>6795.36</v>
      </c>
      <c r="J395" s="4">
        <f t="shared" si="133"/>
        <v>32117.37</v>
      </c>
      <c r="K395" s="4">
        <f t="shared" si="133"/>
        <v>242882.63</v>
      </c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</row>
    <row r="396" spans="1:126" x14ac:dyDescent="0.25">
      <c r="A396" s="6"/>
      <c r="B396" s="6"/>
      <c r="C396" s="40"/>
      <c r="D396" s="6"/>
      <c r="E396" s="49"/>
      <c r="F396" s="49"/>
      <c r="G396" s="49"/>
      <c r="H396" s="49"/>
      <c r="I396" s="49"/>
      <c r="J396" s="49"/>
      <c r="K396" s="49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</row>
    <row r="397" spans="1:126" x14ac:dyDescent="0.25">
      <c r="A397" s="6" t="s">
        <v>481</v>
      </c>
      <c r="B397" s="6"/>
      <c r="C397" s="40"/>
      <c r="D397" s="6"/>
      <c r="E397" s="49"/>
      <c r="F397" s="49"/>
      <c r="G397" s="49"/>
      <c r="H397" s="49"/>
      <c r="I397" s="49"/>
      <c r="J397" s="49"/>
      <c r="K397" s="49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</row>
    <row r="398" spans="1:126" x14ac:dyDescent="0.25">
      <c r="A398" s="61" t="s">
        <v>148</v>
      </c>
      <c r="B398" s="61" t="s">
        <v>59</v>
      </c>
      <c r="C398" s="68" t="s">
        <v>406</v>
      </c>
      <c r="D398" s="61" t="s">
        <v>276</v>
      </c>
      <c r="E398" s="69">
        <v>19800</v>
      </c>
      <c r="F398" s="69">
        <v>568.26</v>
      </c>
      <c r="G398" s="69">
        <v>0</v>
      </c>
      <c r="H398" s="69">
        <v>601.91999999999996</v>
      </c>
      <c r="I398" s="69">
        <v>25</v>
      </c>
      <c r="J398" s="69">
        <v>1195.18</v>
      </c>
      <c r="K398" s="69">
        <v>18604.82</v>
      </c>
    </row>
    <row r="399" spans="1:126" s="5" customFormat="1" x14ac:dyDescent="0.25">
      <c r="A399" s="64" t="s">
        <v>12</v>
      </c>
      <c r="B399" s="64">
        <v>1</v>
      </c>
      <c r="C399" s="65"/>
      <c r="D399" s="64"/>
      <c r="E399" s="66">
        <f>E398</f>
        <v>19800</v>
      </c>
      <c r="F399" s="66">
        <f>SUM(F398)</f>
        <v>568.26</v>
      </c>
      <c r="G399" s="66">
        <f>G398</f>
        <v>0</v>
      </c>
      <c r="H399" s="66">
        <f>H398</f>
        <v>601.91999999999996</v>
      </c>
      <c r="I399" s="66">
        <f>I398</f>
        <v>25</v>
      </c>
      <c r="J399" s="66">
        <f>J398</f>
        <v>1195.18</v>
      </c>
      <c r="K399" s="66">
        <f>K398</f>
        <v>18604.82</v>
      </c>
    </row>
    <row r="401" spans="1:126" s="5" customFormat="1" x14ac:dyDescent="0.25">
      <c r="A401" s="25" t="s">
        <v>401</v>
      </c>
      <c r="B401" s="25"/>
      <c r="C401" s="36"/>
      <c r="D401" s="25"/>
      <c r="E401" s="25"/>
      <c r="F401" s="25"/>
      <c r="G401" s="25"/>
      <c r="H401" s="25"/>
      <c r="I401" s="25"/>
      <c r="J401" s="25"/>
      <c r="K401" s="25"/>
    </row>
    <row r="402" spans="1:126" s="61" customFormat="1" x14ac:dyDescent="0.25">
      <c r="A402" t="s">
        <v>283</v>
      </c>
      <c r="B402" t="s">
        <v>134</v>
      </c>
      <c r="C402" s="32" t="s">
        <v>406</v>
      </c>
      <c r="D402" t="s">
        <v>276</v>
      </c>
      <c r="E402" s="1">
        <v>40000</v>
      </c>
      <c r="F402" s="1">
        <f>E402*0.0287</f>
        <v>1148</v>
      </c>
      <c r="G402" s="1">
        <v>442.65</v>
      </c>
      <c r="H402" s="1">
        <f>E402*0.0304</f>
        <v>1216</v>
      </c>
      <c r="I402" s="1">
        <v>175</v>
      </c>
      <c r="J402" s="1">
        <v>2981.65</v>
      </c>
      <c r="K402" s="1">
        <f>E402-J402</f>
        <v>37018.35</v>
      </c>
    </row>
    <row r="403" spans="1:126" s="64" customFormat="1" x14ac:dyDescent="0.25">
      <c r="A403" t="s">
        <v>131</v>
      </c>
      <c r="B403" t="s">
        <v>130</v>
      </c>
      <c r="C403" s="32" t="s">
        <v>406</v>
      </c>
      <c r="D403" t="s">
        <v>276</v>
      </c>
      <c r="E403" s="1">
        <v>40000</v>
      </c>
      <c r="F403" s="1">
        <f>E403*0.0287</f>
        <v>1148</v>
      </c>
      <c r="G403" s="1">
        <v>442.65</v>
      </c>
      <c r="H403" s="1">
        <f>E403*0.0304</f>
        <v>1216</v>
      </c>
      <c r="I403" s="1">
        <v>275</v>
      </c>
      <c r="J403" s="1">
        <v>3081.65</v>
      </c>
      <c r="K403" s="1">
        <v>36918.35</v>
      </c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126" x14ac:dyDescent="0.25">
      <c r="A404" s="3" t="s">
        <v>12</v>
      </c>
      <c r="B404" s="3">
        <v>2</v>
      </c>
      <c r="C404" s="34"/>
      <c r="D404" s="3"/>
      <c r="E404" s="4">
        <f t="shared" ref="E404:K404" si="134">SUM(E402:E403)</f>
        <v>80000</v>
      </c>
      <c r="F404" s="4">
        <f t="shared" si="134"/>
        <v>2296</v>
      </c>
      <c r="G404" s="4">
        <f t="shared" si="134"/>
        <v>885.3</v>
      </c>
      <c r="H404" s="4">
        <f t="shared" si="134"/>
        <v>2432</v>
      </c>
      <c r="I404" s="4">
        <f t="shared" si="134"/>
        <v>450</v>
      </c>
      <c r="J404" s="4">
        <f t="shared" si="134"/>
        <v>6063.3</v>
      </c>
      <c r="K404" s="4">
        <f t="shared" si="134"/>
        <v>73936.7</v>
      </c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</row>
    <row r="405" spans="1:126" s="2" customFormat="1" x14ac:dyDescent="0.25">
      <c r="A405"/>
      <c r="B405"/>
      <c r="C405" s="32"/>
      <c r="D405"/>
      <c r="E405" s="1"/>
      <c r="F405" s="1"/>
      <c r="G405" s="1"/>
      <c r="H405" s="1"/>
      <c r="I405" s="1"/>
      <c r="J405" s="1"/>
      <c r="K405" s="1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</row>
    <row r="406" spans="1:126" x14ac:dyDescent="0.25">
      <c r="A406" s="25" t="s">
        <v>402</v>
      </c>
      <c r="B406" s="25"/>
      <c r="C406" s="36"/>
      <c r="D406" s="25"/>
      <c r="E406" s="25"/>
      <c r="F406" s="25"/>
      <c r="G406" s="25"/>
      <c r="H406" s="25"/>
      <c r="I406" s="25"/>
      <c r="J406" s="25"/>
      <c r="K406" s="25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</row>
    <row r="407" spans="1:126" x14ac:dyDescent="0.25">
      <c r="A407" t="s">
        <v>356</v>
      </c>
      <c r="B407" t="s">
        <v>112</v>
      </c>
      <c r="C407" s="32" t="s">
        <v>407</v>
      </c>
      <c r="D407" t="s">
        <v>276</v>
      </c>
      <c r="E407" s="1">
        <v>100000</v>
      </c>
      <c r="F407" s="1">
        <f>E407*0.0287</f>
        <v>2870</v>
      </c>
      <c r="G407" s="1">
        <v>12105.37</v>
      </c>
      <c r="H407" s="1">
        <v>3040</v>
      </c>
      <c r="I407" s="1">
        <v>25</v>
      </c>
      <c r="J407" s="1">
        <v>18040.37</v>
      </c>
      <c r="K407" s="1">
        <v>81959.63</v>
      </c>
    </row>
    <row r="408" spans="1:126" x14ac:dyDescent="0.25">
      <c r="A408" t="s">
        <v>304</v>
      </c>
      <c r="B408" t="s">
        <v>134</v>
      </c>
      <c r="C408" s="32" t="s">
        <v>406</v>
      </c>
      <c r="D408" t="s">
        <v>276</v>
      </c>
      <c r="E408" s="1">
        <v>26000</v>
      </c>
      <c r="F408" s="1">
        <f>E408*0.0287</f>
        <v>746.2</v>
      </c>
      <c r="G408" s="1">
        <v>0</v>
      </c>
      <c r="H408" s="1">
        <f>E408*0.0304</f>
        <v>790.4</v>
      </c>
      <c r="I408" s="1">
        <v>175</v>
      </c>
      <c r="J408" s="1">
        <v>1711.6</v>
      </c>
      <c r="K408" s="1">
        <v>24288.400000000001</v>
      </c>
    </row>
    <row r="409" spans="1:126" x14ac:dyDescent="0.25">
      <c r="A409" t="s">
        <v>247</v>
      </c>
      <c r="B409" t="s">
        <v>14</v>
      </c>
      <c r="C409" s="32" t="s">
        <v>406</v>
      </c>
      <c r="D409" t="s">
        <v>276</v>
      </c>
      <c r="E409" s="1">
        <v>33000</v>
      </c>
      <c r="F409" s="1">
        <f t="shared" ref="F409" si="135">E409*0.0287</f>
        <v>947.1</v>
      </c>
      <c r="G409" s="1">
        <v>0</v>
      </c>
      <c r="H409" s="1">
        <f t="shared" ref="H409" si="136">E409*0.0304</f>
        <v>1003.2</v>
      </c>
      <c r="I409" s="1">
        <v>1600</v>
      </c>
      <c r="J409" s="1">
        <v>3550.3</v>
      </c>
      <c r="K409" s="1">
        <v>29449.7</v>
      </c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</row>
    <row r="410" spans="1:126" x14ac:dyDescent="0.25">
      <c r="A410" t="s">
        <v>312</v>
      </c>
      <c r="B410" t="s">
        <v>134</v>
      </c>
      <c r="C410" s="32" t="s">
        <v>406</v>
      </c>
      <c r="D410" s="11" t="s">
        <v>276</v>
      </c>
      <c r="E410" s="1">
        <v>26000</v>
      </c>
      <c r="F410" s="1">
        <f t="shared" ref="F410" si="137">E410*0.0287</f>
        <v>746.2</v>
      </c>
      <c r="G410" s="1">
        <v>0</v>
      </c>
      <c r="H410" s="1">
        <f t="shared" ref="H410" si="138">E410*0.0304</f>
        <v>790.4</v>
      </c>
      <c r="I410" s="1">
        <v>955</v>
      </c>
      <c r="J410" s="1">
        <v>2491.6</v>
      </c>
      <c r="K410" s="1">
        <v>23508.400000000001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</row>
    <row r="411" spans="1:126" x14ac:dyDescent="0.25">
      <c r="A411" t="s">
        <v>319</v>
      </c>
      <c r="B411" t="s">
        <v>14</v>
      </c>
      <c r="C411" s="32" t="s">
        <v>406</v>
      </c>
      <c r="D411" t="s">
        <v>276</v>
      </c>
      <c r="E411" s="1">
        <v>38500</v>
      </c>
      <c r="F411" s="1">
        <f t="shared" ref="F411:F415" si="139">E411*0.0287</f>
        <v>1104.95</v>
      </c>
      <c r="G411" s="1">
        <v>230.95</v>
      </c>
      <c r="H411" s="1">
        <f t="shared" ref="H411" si="140">E411*0.0304</f>
        <v>1170.4000000000001</v>
      </c>
      <c r="I411" s="1">
        <v>2330</v>
      </c>
      <c r="J411" s="1">
        <v>4836.3</v>
      </c>
      <c r="K411" s="1">
        <v>33663.699999999997</v>
      </c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</row>
    <row r="412" spans="1:126" x14ac:dyDescent="0.25">
      <c r="A412" t="s">
        <v>149</v>
      </c>
      <c r="B412" t="s">
        <v>128</v>
      </c>
      <c r="C412" s="32" t="s">
        <v>407</v>
      </c>
      <c r="D412" t="s">
        <v>274</v>
      </c>
      <c r="E412" s="1">
        <v>25000</v>
      </c>
      <c r="F412" s="1">
        <f>E412*0.0287</f>
        <v>717.5</v>
      </c>
      <c r="G412" s="1">
        <v>0</v>
      </c>
      <c r="H412" s="1">
        <f>E412*0.0304</f>
        <v>760</v>
      </c>
      <c r="I412" s="1">
        <v>1335</v>
      </c>
      <c r="J412" s="1">
        <v>2812.5</v>
      </c>
      <c r="K412" s="1">
        <v>22187.5</v>
      </c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</row>
    <row r="413" spans="1:126" x14ac:dyDescent="0.25">
      <c r="A413" t="s">
        <v>138</v>
      </c>
      <c r="B413" t="s">
        <v>128</v>
      </c>
      <c r="C413" s="32" t="s">
        <v>406</v>
      </c>
      <c r="D413" t="s">
        <v>274</v>
      </c>
      <c r="E413" s="1">
        <v>25000</v>
      </c>
      <c r="F413" s="1">
        <f>E413*0.0287</f>
        <v>717.5</v>
      </c>
      <c r="G413" s="1">
        <v>0</v>
      </c>
      <c r="H413" s="1">
        <f>E413*0.0304</f>
        <v>760</v>
      </c>
      <c r="I413" s="1">
        <v>335</v>
      </c>
      <c r="J413" s="1">
        <v>1812.5</v>
      </c>
      <c r="K413" s="1">
        <v>23187.5</v>
      </c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</row>
    <row r="414" spans="1:126" x14ac:dyDescent="0.25">
      <c r="A414" t="s">
        <v>146</v>
      </c>
      <c r="B414" t="s">
        <v>147</v>
      </c>
      <c r="C414" s="32" t="s">
        <v>407</v>
      </c>
      <c r="D414" t="s">
        <v>276</v>
      </c>
      <c r="E414" s="1">
        <v>19580</v>
      </c>
      <c r="F414" s="1">
        <f>E414*0.0287</f>
        <v>561.95000000000005</v>
      </c>
      <c r="G414" s="1">
        <v>0</v>
      </c>
      <c r="H414" s="1">
        <f>E414*0.0304</f>
        <v>595.23</v>
      </c>
      <c r="I414" s="1">
        <v>145</v>
      </c>
      <c r="J414" s="1">
        <v>1302.18</v>
      </c>
      <c r="K414" s="1">
        <v>18277.82</v>
      </c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</row>
    <row r="415" spans="1:126" x14ac:dyDescent="0.25">
      <c r="A415" t="s">
        <v>139</v>
      </c>
      <c r="B415" t="s">
        <v>128</v>
      </c>
      <c r="C415" s="32" t="s">
        <v>406</v>
      </c>
      <c r="D415" t="s">
        <v>274</v>
      </c>
      <c r="E415" s="1">
        <v>25000</v>
      </c>
      <c r="F415" s="1">
        <f t="shared" si="139"/>
        <v>717.5</v>
      </c>
      <c r="G415" s="1">
        <v>0</v>
      </c>
      <c r="H415" s="1">
        <v>760</v>
      </c>
      <c r="I415" s="1">
        <v>295</v>
      </c>
      <c r="J415" s="1">
        <v>1772.5</v>
      </c>
      <c r="K415" s="1">
        <v>23227.5</v>
      </c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</row>
    <row r="416" spans="1:126" x14ac:dyDescent="0.25">
      <c r="A416" s="3" t="s">
        <v>12</v>
      </c>
      <c r="B416" s="3">
        <v>9</v>
      </c>
      <c r="C416" s="34"/>
      <c r="D416" s="3"/>
      <c r="E416" s="4">
        <f t="shared" ref="E416:K416" si="141">SUM(E407:E415)</f>
        <v>318080</v>
      </c>
      <c r="F416" s="4">
        <f t="shared" si="141"/>
        <v>9128.9</v>
      </c>
      <c r="G416" s="4">
        <f t="shared" si="141"/>
        <v>12336.32</v>
      </c>
      <c r="H416" s="4">
        <f t="shared" si="141"/>
        <v>9669.6299999999992</v>
      </c>
      <c r="I416" s="4">
        <f t="shared" si="141"/>
        <v>7195</v>
      </c>
      <c r="J416" s="4">
        <f t="shared" si="141"/>
        <v>38329.85</v>
      </c>
      <c r="K416" s="4">
        <f t="shared" si="141"/>
        <v>279750.15000000002</v>
      </c>
    </row>
    <row r="417" spans="1:126" x14ac:dyDescent="0.25">
      <c r="A417" s="5"/>
      <c r="B417" s="5"/>
      <c r="C417" s="39"/>
      <c r="D417" s="5"/>
      <c r="E417" s="30"/>
      <c r="F417" s="30"/>
      <c r="G417" s="30"/>
      <c r="H417" s="30"/>
      <c r="I417" s="30"/>
      <c r="J417" s="30"/>
      <c r="K417" s="30"/>
    </row>
    <row r="418" spans="1:126" x14ac:dyDescent="0.25">
      <c r="A418" s="31" t="s">
        <v>403</v>
      </c>
      <c r="B418" s="31"/>
      <c r="C418" s="40"/>
      <c r="D418" s="31"/>
      <c r="E418" s="31"/>
      <c r="F418" s="31"/>
      <c r="G418" s="31"/>
      <c r="H418" s="31"/>
      <c r="I418" s="31"/>
      <c r="J418" s="31"/>
      <c r="K418" s="31"/>
    </row>
    <row r="419" spans="1:126" x14ac:dyDescent="0.25">
      <c r="A419" t="s">
        <v>136</v>
      </c>
      <c r="B419" t="s">
        <v>112</v>
      </c>
      <c r="C419" s="32" t="s">
        <v>407</v>
      </c>
      <c r="D419" t="s">
        <v>276</v>
      </c>
      <c r="E419" s="1">
        <v>82000</v>
      </c>
      <c r="F419" s="1">
        <f t="shared" ref="F419:F425" si="142">E419*0.0287</f>
        <v>2353.4</v>
      </c>
      <c r="G419" s="1">
        <v>7871.32</v>
      </c>
      <c r="H419" s="1">
        <v>2492.8000000000002</v>
      </c>
      <c r="I419" s="1">
        <v>275</v>
      </c>
      <c r="J419" s="1">
        <v>12992.52</v>
      </c>
      <c r="K419" s="1">
        <f t="shared" ref="K419:K420" si="143">E419-J419</f>
        <v>69007.48</v>
      </c>
    </row>
    <row r="420" spans="1:126" x14ac:dyDescent="0.25">
      <c r="A420" t="s">
        <v>137</v>
      </c>
      <c r="B420" t="s">
        <v>130</v>
      </c>
      <c r="C420" s="32" t="s">
        <v>406</v>
      </c>
      <c r="D420" t="s">
        <v>276</v>
      </c>
      <c r="E420" s="1">
        <v>41000</v>
      </c>
      <c r="F420" s="1">
        <f t="shared" si="142"/>
        <v>1176.7</v>
      </c>
      <c r="G420" s="1">
        <v>583.79</v>
      </c>
      <c r="H420" s="1">
        <f t="shared" ref="H420:H425" si="144">E420*0.0304</f>
        <v>1246.4000000000001</v>
      </c>
      <c r="I420" s="1">
        <v>175</v>
      </c>
      <c r="J420" s="1">
        <f t="shared" ref="J420" si="145">F420+G420+H420+I420</f>
        <v>3181.89</v>
      </c>
      <c r="K420" s="1">
        <f t="shared" si="143"/>
        <v>37818.11</v>
      </c>
    </row>
    <row r="421" spans="1:126" x14ac:dyDescent="0.25">
      <c r="A421" t="s">
        <v>135</v>
      </c>
      <c r="B421" t="s">
        <v>14</v>
      </c>
      <c r="C421" s="32" t="s">
        <v>407</v>
      </c>
      <c r="D421" t="s">
        <v>274</v>
      </c>
      <c r="E421" s="1">
        <v>38500</v>
      </c>
      <c r="F421" s="1">
        <f t="shared" si="142"/>
        <v>1104.95</v>
      </c>
      <c r="G421" s="1">
        <v>230.95</v>
      </c>
      <c r="H421" s="1">
        <f t="shared" si="144"/>
        <v>1170.4000000000001</v>
      </c>
      <c r="I421" s="1">
        <v>1527.5</v>
      </c>
      <c r="J421" s="1">
        <v>4033.8</v>
      </c>
      <c r="K421" s="1">
        <v>34466.199999999997</v>
      </c>
    </row>
    <row r="422" spans="1:126" x14ac:dyDescent="0.25">
      <c r="A422" t="s">
        <v>265</v>
      </c>
      <c r="B422" t="s">
        <v>119</v>
      </c>
      <c r="C422" s="32" t="s">
        <v>407</v>
      </c>
      <c r="D422" t="s">
        <v>276</v>
      </c>
      <c r="E422" s="1">
        <v>38000</v>
      </c>
      <c r="F422" s="1">
        <f t="shared" si="142"/>
        <v>1090.5999999999999</v>
      </c>
      <c r="G422" s="1">
        <v>160.38</v>
      </c>
      <c r="H422" s="1">
        <f t="shared" si="144"/>
        <v>1155.2</v>
      </c>
      <c r="I422" s="1">
        <v>4315</v>
      </c>
      <c r="J422" s="1">
        <v>6721.18</v>
      </c>
      <c r="K422" s="1">
        <v>31278.82</v>
      </c>
    </row>
    <row r="423" spans="1:126" x14ac:dyDescent="0.25">
      <c r="A423" t="s">
        <v>248</v>
      </c>
      <c r="B423" t="s">
        <v>130</v>
      </c>
      <c r="C423" s="32" t="s">
        <v>406</v>
      </c>
      <c r="D423" t="s">
        <v>276</v>
      </c>
      <c r="E423" s="1">
        <v>38000</v>
      </c>
      <c r="F423" s="1">
        <f t="shared" si="142"/>
        <v>1090.5999999999999</v>
      </c>
      <c r="G423" s="1">
        <v>160.38</v>
      </c>
      <c r="H423" s="1">
        <f t="shared" si="144"/>
        <v>1155.2</v>
      </c>
      <c r="I423" s="1">
        <v>175</v>
      </c>
      <c r="J423" s="1">
        <v>2581.1799999999998</v>
      </c>
      <c r="K423" s="1">
        <v>35418.82</v>
      </c>
    </row>
    <row r="424" spans="1:126" x14ac:dyDescent="0.25">
      <c r="A424" t="s">
        <v>133</v>
      </c>
      <c r="B424" t="s">
        <v>128</v>
      </c>
      <c r="C424" s="32" t="s">
        <v>407</v>
      </c>
      <c r="D424" t="s">
        <v>276</v>
      </c>
      <c r="E424" s="1">
        <v>38000</v>
      </c>
      <c r="F424" s="1">
        <f t="shared" si="142"/>
        <v>1090.5999999999999</v>
      </c>
      <c r="G424" s="1">
        <v>0</v>
      </c>
      <c r="H424" s="1">
        <f t="shared" si="144"/>
        <v>1155.2</v>
      </c>
      <c r="I424" s="1">
        <v>3025.12</v>
      </c>
      <c r="J424" s="1">
        <v>5270.92</v>
      </c>
      <c r="K424" s="1">
        <v>32729.08</v>
      </c>
    </row>
    <row r="425" spans="1:126" x14ac:dyDescent="0.25">
      <c r="A425" t="s">
        <v>140</v>
      </c>
      <c r="B425" t="s">
        <v>128</v>
      </c>
      <c r="C425" s="32" t="s">
        <v>406</v>
      </c>
      <c r="D425" t="s">
        <v>274</v>
      </c>
      <c r="E425" s="1">
        <v>25000</v>
      </c>
      <c r="F425" s="1">
        <f t="shared" si="142"/>
        <v>717.5</v>
      </c>
      <c r="G425" s="1">
        <v>0</v>
      </c>
      <c r="H425" s="1">
        <f t="shared" si="144"/>
        <v>760</v>
      </c>
      <c r="I425" s="1">
        <v>275</v>
      </c>
      <c r="J425" s="1">
        <v>1752.5</v>
      </c>
      <c r="K425" s="1">
        <v>23247.5</v>
      </c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</row>
    <row r="426" spans="1:126" x14ac:dyDescent="0.25">
      <c r="A426" t="s">
        <v>132</v>
      </c>
      <c r="B426" t="s">
        <v>59</v>
      </c>
      <c r="C426" s="32" t="s">
        <v>406</v>
      </c>
      <c r="D426" t="s">
        <v>274</v>
      </c>
      <c r="E426" s="1">
        <v>31500</v>
      </c>
      <c r="F426" s="1">
        <f t="shared" ref="F426:F429" si="146">E426*0.0287</f>
        <v>904.05</v>
      </c>
      <c r="G426" s="1">
        <v>0</v>
      </c>
      <c r="H426" s="1">
        <f t="shared" ref="H426:H429" si="147">E426*0.0304</f>
        <v>957.6</v>
      </c>
      <c r="I426" s="1">
        <v>1362.5</v>
      </c>
      <c r="J426" s="1">
        <v>3224.15</v>
      </c>
      <c r="K426" s="1">
        <v>28275.85</v>
      </c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</row>
    <row r="427" spans="1:126" x14ac:dyDescent="0.25">
      <c r="A427" t="s">
        <v>311</v>
      </c>
      <c r="B427" t="s">
        <v>150</v>
      </c>
      <c r="C427" s="32" t="s">
        <v>406</v>
      </c>
      <c r="D427" s="11" t="s">
        <v>276</v>
      </c>
      <c r="E427" s="1">
        <v>26000</v>
      </c>
      <c r="F427" s="1">
        <f t="shared" si="146"/>
        <v>746.2</v>
      </c>
      <c r="G427" s="1">
        <v>0</v>
      </c>
      <c r="H427" s="1">
        <f t="shared" si="147"/>
        <v>790.4</v>
      </c>
      <c r="I427" s="1">
        <v>315</v>
      </c>
      <c r="J427" s="1">
        <v>1851.6</v>
      </c>
      <c r="K427" s="1">
        <v>24148.400000000001</v>
      </c>
    </row>
    <row r="428" spans="1:126" x14ac:dyDescent="0.25">
      <c r="A428" t="s">
        <v>307</v>
      </c>
      <c r="B428" t="s">
        <v>150</v>
      </c>
      <c r="C428" s="32" t="s">
        <v>406</v>
      </c>
      <c r="D428" t="s">
        <v>276</v>
      </c>
      <c r="E428" s="1">
        <v>26000</v>
      </c>
      <c r="F428" s="1">
        <f t="shared" si="146"/>
        <v>746.2</v>
      </c>
      <c r="G428" s="1">
        <v>0</v>
      </c>
      <c r="H428" s="1">
        <f t="shared" si="147"/>
        <v>790.4</v>
      </c>
      <c r="I428" s="1">
        <v>275</v>
      </c>
      <c r="J428" s="1">
        <v>1811.6</v>
      </c>
      <c r="K428" s="1">
        <f t="shared" ref="K428" si="148">E428-J428</f>
        <v>24188.400000000001</v>
      </c>
    </row>
    <row r="429" spans="1:126" s="2" customFormat="1" x14ac:dyDescent="0.25">
      <c r="A429" t="s">
        <v>310</v>
      </c>
      <c r="B429" t="s">
        <v>22</v>
      </c>
      <c r="C429" s="32" t="s">
        <v>406</v>
      </c>
      <c r="D429" s="11" t="s">
        <v>276</v>
      </c>
      <c r="E429" s="1">
        <v>26000</v>
      </c>
      <c r="F429" s="1">
        <f t="shared" si="146"/>
        <v>746.2</v>
      </c>
      <c r="G429" s="1">
        <v>0</v>
      </c>
      <c r="H429" s="1">
        <f t="shared" si="147"/>
        <v>790.4</v>
      </c>
      <c r="I429" s="1">
        <v>515</v>
      </c>
      <c r="J429" s="1">
        <v>2051.6</v>
      </c>
      <c r="K429" s="1">
        <v>23948.400000000001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</row>
    <row r="430" spans="1:126" x14ac:dyDescent="0.25">
      <c r="A430" s="3" t="s">
        <v>12</v>
      </c>
      <c r="B430" s="3">
        <v>11</v>
      </c>
      <c r="C430" s="34"/>
      <c r="D430" s="3"/>
      <c r="E430" s="4">
        <f t="shared" ref="E430:K430" si="149">SUM(E419:E429)</f>
        <v>410000</v>
      </c>
      <c r="F430" s="4">
        <f t="shared" si="149"/>
        <v>11767</v>
      </c>
      <c r="G430" s="4">
        <f t="shared" si="149"/>
        <v>9006.82</v>
      </c>
      <c r="H430" s="4">
        <f t="shared" si="149"/>
        <v>12464</v>
      </c>
      <c r="I430" s="4">
        <f t="shared" si="149"/>
        <v>12235.12</v>
      </c>
      <c r="J430" s="4">
        <f t="shared" si="149"/>
        <v>45472.94</v>
      </c>
      <c r="K430" s="4">
        <f t="shared" si="149"/>
        <v>364527.06</v>
      </c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</row>
    <row r="431" spans="1:126" x14ac:dyDescent="0.25"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</row>
    <row r="432" spans="1:126" x14ac:dyDescent="0.25">
      <c r="A432" s="10" t="s">
        <v>404</v>
      </c>
      <c r="B432" s="10"/>
      <c r="C432" s="36"/>
      <c r="D432" s="12"/>
      <c r="E432" s="10"/>
      <c r="F432" s="10"/>
      <c r="G432" s="10"/>
      <c r="H432" s="10"/>
      <c r="I432" s="10"/>
      <c r="J432" s="10"/>
      <c r="K432" s="10"/>
    </row>
    <row r="433" spans="1:126" x14ac:dyDescent="0.25">
      <c r="A433" t="s">
        <v>222</v>
      </c>
      <c r="B433" t="s">
        <v>112</v>
      </c>
      <c r="C433" s="32" t="s">
        <v>407</v>
      </c>
      <c r="D433" t="s">
        <v>276</v>
      </c>
      <c r="E433" s="1">
        <v>112000</v>
      </c>
      <c r="F433" s="1">
        <f>E433*0.0287</f>
        <v>3214.4</v>
      </c>
      <c r="G433" s="1">
        <v>14928.07</v>
      </c>
      <c r="H433" s="1">
        <f>E433*0.0304</f>
        <v>3404.8</v>
      </c>
      <c r="I433" s="1">
        <v>25</v>
      </c>
      <c r="J433" s="1">
        <f>F433+G433+H433+I433</f>
        <v>21572.27</v>
      </c>
      <c r="K433" s="1">
        <f>E433-J433</f>
        <v>90427.73</v>
      </c>
    </row>
    <row r="434" spans="1:126" x14ac:dyDescent="0.25">
      <c r="A434" t="s">
        <v>145</v>
      </c>
      <c r="B434" t="s">
        <v>253</v>
      </c>
      <c r="C434" s="32" t="s">
        <v>406</v>
      </c>
      <c r="D434" t="s">
        <v>274</v>
      </c>
      <c r="E434" s="1">
        <v>38000</v>
      </c>
      <c r="F434" s="1">
        <f>E434*0.0287</f>
        <v>1090.5999999999999</v>
      </c>
      <c r="G434" s="1">
        <v>160.38</v>
      </c>
      <c r="H434" s="1">
        <f>E434*0.0304</f>
        <v>1155.2</v>
      </c>
      <c r="I434" s="1">
        <v>165</v>
      </c>
      <c r="J434" s="1">
        <v>2571.1799999999998</v>
      </c>
      <c r="K434" s="1">
        <v>35428.82</v>
      </c>
    </row>
    <row r="435" spans="1:126" s="2" customFormat="1" x14ac:dyDescent="0.25">
      <c r="A435" t="s">
        <v>268</v>
      </c>
      <c r="B435" t="s">
        <v>253</v>
      </c>
      <c r="C435" s="32" t="s">
        <v>407</v>
      </c>
      <c r="D435" t="s">
        <v>276</v>
      </c>
      <c r="E435" s="1">
        <v>56000</v>
      </c>
      <c r="F435" s="1">
        <v>1607.2</v>
      </c>
      <c r="G435" s="1">
        <v>2295.77</v>
      </c>
      <c r="H435" s="1">
        <v>1702.4</v>
      </c>
      <c r="I435" s="1">
        <v>2875.24</v>
      </c>
      <c r="J435" s="1">
        <v>8480.61</v>
      </c>
      <c r="K435" s="1">
        <v>47519.39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</row>
    <row r="436" spans="1:126" x14ac:dyDescent="0.25">
      <c r="A436" s="3" t="s">
        <v>12</v>
      </c>
      <c r="B436" s="3">
        <v>3</v>
      </c>
      <c r="C436" s="34"/>
      <c r="D436" s="3"/>
      <c r="E436" s="4">
        <f t="shared" ref="E436:K436" si="150">SUM(E433:E434)+E435</f>
        <v>206000</v>
      </c>
      <c r="F436" s="4">
        <f t="shared" si="150"/>
        <v>5912.2</v>
      </c>
      <c r="G436" s="4">
        <f t="shared" si="150"/>
        <v>17384.22</v>
      </c>
      <c r="H436" s="4">
        <f t="shared" si="150"/>
        <v>6262.4</v>
      </c>
      <c r="I436" s="4">
        <f t="shared" si="150"/>
        <v>3065.24</v>
      </c>
      <c r="J436" s="4">
        <f t="shared" si="150"/>
        <v>32624.06</v>
      </c>
      <c r="K436" s="4">
        <f t="shared" si="150"/>
        <v>173375.94</v>
      </c>
    </row>
    <row r="437" spans="1:126" x14ac:dyDescent="0.25">
      <c r="A437" s="26"/>
      <c r="B437" s="26"/>
      <c r="C437" s="35"/>
      <c r="D437" s="26"/>
      <c r="E437" s="27"/>
      <c r="F437" s="27"/>
      <c r="G437" s="27"/>
      <c r="H437" s="27"/>
      <c r="I437" s="27"/>
      <c r="J437" s="27"/>
      <c r="K437" s="27"/>
    </row>
    <row r="438" spans="1:126" x14ac:dyDescent="0.25">
      <c r="A438" s="10" t="s">
        <v>405</v>
      </c>
      <c r="B438" s="26"/>
      <c r="C438" s="35"/>
      <c r="D438" s="26"/>
      <c r="E438" s="27"/>
      <c r="F438" s="27"/>
      <c r="G438" s="27"/>
      <c r="H438" s="27"/>
      <c r="I438" s="27"/>
      <c r="J438" s="27"/>
      <c r="K438" s="27"/>
    </row>
    <row r="439" spans="1:126" s="26" customFormat="1" x14ac:dyDescent="0.25">
      <c r="A439" t="s">
        <v>246</v>
      </c>
      <c r="B439" t="s">
        <v>112</v>
      </c>
      <c r="C439" s="32" t="s">
        <v>407</v>
      </c>
      <c r="D439" t="s">
        <v>276</v>
      </c>
      <c r="E439" s="1">
        <v>65000</v>
      </c>
      <c r="F439" s="1">
        <f t="shared" ref="F439:F445" si="151">E439*0.0287</f>
        <v>1865.5</v>
      </c>
      <c r="G439" s="1">
        <v>4427.58</v>
      </c>
      <c r="H439" s="1">
        <f t="shared" ref="H439:H445" si="152">E439*0.0304</f>
        <v>1976</v>
      </c>
      <c r="I439" s="1">
        <v>175</v>
      </c>
      <c r="J439" s="1">
        <f>F439+G439+H439+I439</f>
        <v>8444.08</v>
      </c>
      <c r="K439" s="1">
        <f>E439-J439</f>
        <v>56555.92</v>
      </c>
    </row>
    <row r="440" spans="1:126" x14ac:dyDescent="0.25">
      <c r="A440" t="s">
        <v>143</v>
      </c>
      <c r="B440" t="s">
        <v>14</v>
      </c>
      <c r="C440" s="32" t="s">
        <v>406</v>
      </c>
      <c r="D440" t="s">
        <v>274</v>
      </c>
      <c r="E440" s="1">
        <v>32500</v>
      </c>
      <c r="F440" s="1">
        <f t="shared" si="151"/>
        <v>932.75</v>
      </c>
      <c r="G440" s="1">
        <v>0</v>
      </c>
      <c r="H440" s="1">
        <f t="shared" si="152"/>
        <v>988</v>
      </c>
      <c r="I440" s="1">
        <v>125</v>
      </c>
      <c r="J440" s="1">
        <f>+F440+G440+H440+I440</f>
        <v>2045.75</v>
      </c>
      <c r="K440" s="1">
        <v>30454.25</v>
      </c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</row>
    <row r="441" spans="1:126" x14ac:dyDescent="0.25">
      <c r="A441" t="s">
        <v>144</v>
      </c>
      <c r="B441" t="s">
        <v>142</v>
      </c>
      <c r="C441" s="32" t="s">
        <v>406</v>
      </c>
      <c r="D441" t="s">
        <v>276</v>
      </c>
      <c r="E441" s="1">
        <v>32500</v>
      </c>
      <c r="F441" s="1">
        <f t="shared" si="151"/>
        <v>932.75</v>
      </c>
      <c r="G441" s="1">
        <v>0</v>
      </c>
      <c r="H441" s="1">
        <f t="shared" si="152"/>
        <v>988</v>
      </c>
      <c r="I441" s="1">
        <v>125</v>
      </c>
      <c r="J441" s="1">
        <v>2045.75</v>
      </c>
      <c r="K441" s="1">
        <v>30454.25</v>
      </c>
    </row>
    <row r="442" spans="1:126" x14ac:dyDescent="0.25">
      <c r="A442" t="s">
        <v>412</v>
      </c>
      <c r="B442" t="s">
        <v>112</v>
      </c>
      <c r="C442" s="32" t="s">
        <v>407</v>
      </c>
      <c r="D442" t="s">
        <v>276</v>
      </c>
      <c r="E442" s="1">
        <v>64000</v>
      </c>
      <c r="F442" s="1">
        <f t="shared" si="151"/>
        <v>1836.8</v>
      </c>
      <c r="G442" s="1">
        <v>4239.3999999999996</v>
      </c>
      <c r="H442" s="1">
        <f t="shared" si="152"/>
        <v>1945.6</v>
      </c>
      <c r="I442" s="1">
        <v>25</v>
      </c>
      <c r="J442" s="1">
        <v>8046.8</v>
      </c>
      <c r="K442" s="1">
        <v>55953.2</v>
      </c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</row>
    <row r="443" spans="1:126" x14ac:dyDescent="0.25">
      <c r="A443" t="s">
        <v>482</v>
      </c>
      <c r="B443" t="s">
        <v>16</v>
      </c>
      <c r="C443" s="32" t="s">
        <v>407</v>
      </c>
      <c r="D443" t="s">
        <v>276</v>
      </c>
      <c r="E443" s="1">
        <v>41000</v>
      </c>
      <c r="F443" s="1">
        <f t="shared" si="151"/>
        <v>1176.7</v>
      </c>
      <c r="G443" s="1">
        <v>583.79</v>
      </c>
      <c r="H443" s="1">
        <f t="shared" si="152"/>
        <v>1246.4000000000001</v>
      </c>
      <c r="I443" s="1">
        <v>275</v>
      </c>
      <c r="J443" s="1">
        <v>3281.89</v>
      </c>
      <c r="K443" s="1">
        <v>37718.11</v>
      </c>
    </row>
    <row r="444" spans="1:126" x14ac:dyDescent="0.25">
      <c r="A444" t="s">
        <v>483</v>
      </c>
      <c r="B444" t="s">
        <v>484</v>
      </c>
      <c r="C444" s="32" t="s">
        <v>406</v>
      </c>
      <c r="D444" t="s">
        <v>276</v>
      </c>
      <c r="E444" s="1">
        <v>76000</v>
      </c>
      <c r="F444" s="1">
        <f t="shared" si="151"/>
        <v>2181.1999999999998</v>
      </c>
      <c r="G444" s="1">
        <v>6497.56</v>
      </c>
      <c r="H444" s="1">
        <f t="shared" si="152"/>
        <v>2310.4</v>
      </c>
      <c r="I444" s="1">
        <v>175</v>
      </c>
      <c r="J444" s="1">
        <v>11164.16</v>
      </c>
      <c r="K444" s="1">
        <v>64835.839999999997</v>
      </c>
    </row>
    <row r="445" spans="1:126" x14ac:dyDescent="0.25">
      <c r="A445" t="s">
        <v>347</v>
      </c>
      <c r="B445" t="s">
        <v>484</v>
      </c>
      <c r="C445" s="32" t="s">
        <v>407</v>
      </c>
      <c r="D445" t="s">
        <v>276</v>
      </c>
      <c r="E445" s="1">
        <v>50000</v>
      </c>
      <c r="F445" s="1">
        <f t="shared" si="151"/>
        <v>1435</v>
      </c>
      <c r="G445" s="1">
        <v>1854</v>
      </c>
      <c r="H445" s="1">
        <f t="shared" si="152"/>
        <v>1520</v>
      </c>
      <c r="I445" s="1">
        <v>175</v>
      </c>
      <c r="J445" s="1">
        <v>4984</v>
      </c>
      <c r="K445" s="1">
        <v>45016</v>
      </c>
    </row>
    <row r="446" spans="1:126" x14ac:dyDescent="0.25">
      <c r="A446" s="3" t="s">
        <v>12</v>
      </c>
      <c r="B446" s="3">
        <v>7</v>
      </c>
      <c r="C446" s="34"/>
      <c r="D446" s="3"/>
      <c r="E446" s="4">
        <f>SUM(E439:E445)</f>
        <v>361000</v>
      </c>
      <c r="F446" s="4">
        <f>SUM(F439:F445)</f>
        <v>10360.700000000001</v>
      </c>
      <c r="G446" s="4">
        <f>SUM(G439:G445)</f>
        <v>17602.330000000002</v>
      </c>
      <c r="H446" s="4">
        <f>SUM(H439:H445)</f>
        <v>10974.4</v>
      </c>
      <c r="I446" s="4">
        <f>SUM(I439:I445)</f>
        <v>1075</v>
      </c>
      <c r="J446" s="4">
        <f>SUM(J439:J441)+J442+J443+J444+J445</f>
        <v>40012.43</v>
      </c>
      <c r="K446" s="4">
        <f>SUM(K439:K441)+K442+K443+K444+K445</f>
        <v>320987.57</v>
      </c>
    </row>
    <row r="447" spans="1:126" s="5" customFormat="1" x14ac:dyDescent="0.25">
      <c r="C447" s="39"/>
      <c r="E447" s="30"/>
      <c r="F447" s="30"/>
      <c r="G447" s="30"/>
      <c r="H447" s="30"/>
      <c r="I447" s="30"/>
      <c r="J447" s="30"/>
      <c r="K447" s="30"/>
    </row>
    <row r="448" spans="1:126" x14ac:dyDescent="0.25">
      <c r="A448" s="6"/>
      <c r="B448" s="5"/>
      <c r="C448" s="39"/>
      <c r="D448" s="5"/>
      <c r="E448" s="30"/>
      <c r="F448" s="30"/>
      <c r="G448" s="30"/>
      <c r="H448" s="30"/>
      <c r="I448" s="30"/>
      <c r="J448" s="30"/>
      <c r="K448" s="30"/>
    </row>
    <row r="449" spans="1:86" x14ac:dyDescent="0.25">
      <c r="A449" s="6" t="s">
        <v>397</v>
      </c>
      <c r="B449" s="5"/>
      <c r="C449" s="39"/>
      <c r="D449" s="5"/>
      <c r="E449" s="30"/>
      <c r="F449" s="30"/>
      <c r="G449" s="30"/>
      <c r="H449" s="30"/>
      <c r="I449" s="30"/>
      <c r="J449" s="30"/>
      <c r="K449" s="30"/>
    </row>
    <row r="450" spans="1:86" ht="17.25" customHeight="1" x14ac:dyDescent="0.25">
      <c r="A450" s="61" t="s">
        <v>485</v>
      </c>
      <c r="B450" s="5" t="s">
        <v>11</v>
      </c>
      <c r="C450" s="39" t="s">
        <v>406</v>
      </c>
      <c r="D450" s="5" t="s">
        <v>274</v>
      </c>
      <c r="E450" s="30">
        <v>165000</v>
      </c>
      <c r="F450" s="30">
        <v>4735.5</v>
      </c>
      <c r="G450" s="30">
        <v>27413.040000000001</v>
      </c>
      <c r="H450" s="30">
        <v>4943.8</v>
      </c>
      <c r="I450" s="30">
        <v>4675</v>
      </c>
      <c r="J450" s="30">
        <f>+F450+G450+H450+I450</f>
        <v>41767.339999999997</v>
      </c>
      <c r="K450" s="30">
        <f>+E450-J450</f>
        <v>123232.66</v>
      </c>
    </row>
    <row r="451" spans="1:86" s="80" customFormat="1" x14ac:dyDescent="0.25">
      <c r="A451" s="5" t="s">
        <v>171</v>
      </c>
      <c r="B451" s="5" t="s">
        <v>20</v>
      </c>
      <c r="C451" s="39" t="s">
        <v>406</v>
      </c>
      <c r="D451" s="5" t="s">
        <v>274</v>
      </c>
      <c r="E451" s="30">
        <v>32000</v>
      </c>
      <c r="F451" s="30">
        <v>918.4</v>
      </c>
      <c r="G451" s="30">
        <v>0</v>
      </c>
      <c r="H451" s="30">
        <f>E451*0.0304</f>
        <v>972.8</v>
      </c>
      <c r="I451" s="30">
        <v>275</v>
      </c>
      <c r="J451" s="30">
        <f t="shared" ref="J451:J453" si="153">+F451+G451+H451+I451</f>
        <v>2166.1999999999998</v>
      </c>
      <c r="K451" s="30">
        <f t="shared" ref="K451:K453" si="154">+E451-J451</f>
        <v>29833.8</v>
      </c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</row>
    <row r="452" spans="1:86" s="80" customFormat="1" ht="16.5" customHeight="1" x14ac:dyDescent="0.25">
      <c r="A452" s="5" t="s">
        <v>162</v>
      </c>
      <c r="B452" s="5" t="s">
        <v>374</v>
      </c>
      <c r="C452" s="39" t="s">
        <v>407</v>
      </c>
      <c r="D452" s="5" t="s">
        <v>274</v>
      </c>
      <c r="E452" s="30">
        <v>44000</v>
      </c>
      <c r="F452" s="30">
        <v>1262.8</v>
      </c>
      <c r="G452" s="30">
        <v>1007.19</v>
      </c>
      <c r="H452" s="30">
        <f t="shared" ref="H452" si="155">E452*0.0304</f>
        <v>1337.6</v>
      </c>
      <c r="I452" s="30">
        <v>275</v>
      </c>
      <c r="J452" s="30">
        <f t="shared" si="153"/>
        <v>3882.59</v>
      </c>
      <c r="K452" s="30">
        <f t="shared" si="154"/>
        <v>40117.410000000003</v>
      </c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</row>
    <row r="453" spans="1:86" s="80" customFormat="1" x14ac:dyDescent="0.25">
      <c r="A453" s="5" t="s">
        <v>106</v>
      </c>
      <c r="B453" s="5" t="s">
        <v>424</v>
      </c>
      <c r="C453" s="39" t="s">
        <v>406</v>
      </c>
      <c r="D453" s="5" t="s">
        <v>274</v>
      </c>
      <c r="E453" s="30">
        <v>61000</v>
      </c>
      <c r="F453" s="30">
        <v>1750.7</v>
      </c>
      <c r="G453" s="30">
        <v>3674.86</v>
      </c>
      <c r="H453" s="30">
        <v>1854.4</v>
      </c>
      <c r="I453" s="30">
        <v>175</v>
      </c>
      <c r="J453" s="30">
        <f t="shared" si="153"/>
        <v>7454.96</v>
      </c>
      <c r="K453" s="30">
        <f t="shared" si="154"/>
        <v>53545.04</v>
      </c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</row>
    <row r="454" spans="1:86" s="79" customFormat="1" x14ac:dyDescent="0.25">
      <c r="A454" s="64" t="s">
        <v>12</v>
      </c>
      <c r="B454" s="64">
        <v>4</v>
      </c>
      <c r="C454" s="65"/>
      <c r="D454" s="64"/>
      <c r="E454" s="66">
        <f>SUM(E450:E453)</f>
        <v>302000</v>
      </c>
      <c r="F454" s="66">
        <f>SUM(F450:F453)</f>
        <v>8667.4</v>
      </c>
      <c r="G454" s="66">
        <f>SUM(G452:G452)+G453+G450</f>
        <v>32095.09</v>
      </c>
      <c r="H454" s="66">
        <f>SUM(H450:H453)</f>
        <v>9108.6</v>
      </c>
      <c r="I454" s="66">
        <f>SUM(I450:I453)</f>
        <v>5400</v>
      </c>
      <c r="J454" s="66">
        <f>SUM(J450:J453)</f>
        <v>55271.09</v>
      </c>
      <c r="K454" s="66">
        <f>SUM(K450:K453)</f>
        <v>246728.91</v>
      </c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</row>
    <row r="455" spans="1:86" s="80" customFormat="1" x14ac:dyDescent="0.25">
      <c r="A455" s="5"/>
      <c r="B455" s="5"/>
      <c r="C455" s="39"/>
      <c r="D455" s="5"/>
      <c r="E455" s="30"/>
      <c r="F455" s="30"/>
      <c r="G455" s="30"/>
      <c r="H455" s="30"/>
      <c r="I455" s="30"/>
      <c r="J455" s="30"/>
      <c r="K455" s="30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</row>
    <row r="456" spans="1:86" s="80" customFormat="1" x14ac:dyDescent="0.25">
      <c r="A456" s="6" t="s">
        <v>398</v>
      </c>
      <c r="B456" s="5"/>
      <c r="C456" s="39"/>
      <c r="D456" s="5"/>
      <c r="E456" s="30"/>
      <c r="F456" s="30"/>
      <c r="G456" s="30"/>
      <c r="H456" s="30"/>
      <c r="I456" s="30"/>
      <c r="J456" s="30"/>
      <c r="K456" s="30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</row>
    <row r="457" spans="1:86" s="80" customFormat="1" x14ac:dyDescent="0.25">
      <c r="A457" s="5" t="s">
        <v>153</v>
      </c>
      <c r="B457" s="5" t="s">
        <v>16</v>
      </c>
      <c r="C457" s="39" t="s">
        <v>407</v>
      </c>
      <c r="D457" s="5" t="s">
        <v>274</v>
      </c>
      <c r="E457" s="30">
        <v>120000</v>
      </c>
      <c r="F457" s="30">
        <f>E457*0.0287</f>
        <v>3444</v>
      </c>
      <c r="G457" s="30">
        <v>16809.87</v>
      </c>
      <c r="H457" s="30">
        <f>E457*0.0304</f>
        <v>3648</v>
      </c>
      <c r="I457" s="30">
        <v>25</v>
      </c>
      <c r="J457" s="30">
        <f>+F457+G457+H457+I457</f>
        <v>23926.87</v>
      </c>
      <c r="K457" s="30">
        <f>E457-J457</f>
        <v>96073.13</v>
      </c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</row>
    <row r="458" spans="1:86" s="80" customFormat="1" x14ac:dyDescent="0.25">
      <c r="A458" s="5" t="s">
        <v>154</v>
      </c>
      <c r="B458" s="5" t="s">
        <v>486</v>
      </c>
      <c r="C458" s="39" t="s">
        <v>406</v>
      </c>
      <c r="D458" s="5" t="s">
        <v>274</v>
      </c>
      <c r="E458" s="30">
        <v>31682.5</v>
      </c>
      <c r="F458" s="30">
        <v>909.29</v>
      </c>
      <c r="G458" s="30">
        <v>0</v>
      </c>
      <c r="H458" s="30">
        <v>963.15</v>
      </c>
      <c r="I458" s="30">
        <v>3015.24</v>
      </c>
      <c r="J458" s="30">
        <f>+F458+G458+H458+I458</f>
        <v>4887.68</v>
      </c>
      <c r="K458" s="30">
        <v>26794.82</v>
      </c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</row>
    <row r="459" spans="1:86" s="80" customFormat="1" x14ac:dyDescent="0.25">
      <c r="A459" s="64" t="s">
        <v>12</v>
      </c>
      <c r="B459" s="64">
        <v>2</v>
      </c>
      <c r="C459" s="65"/>
      <c r="D459" s="64"/>
      <c r="E459" s="66">
        <f>SUM(E457:E458)</f>
        <v>151682.5</v>
      </c>
      <c r="F459" s="66">
        <f>SUM(F457:F458)</f>
        <v>4353.29</v>
      </c>
      <c r="G459" s="66">
        <f t="shared" ref="G459:K459" si="156">SUM(G457:G458)</f>
        <v>16809.87</v>
      </c>
      <c r="H459" s="66">
        <f t="shared" si="156"/>
        <v>4611.1499999999996</v>
      </c>
      <c r="I459" s="66">
        <f t="shared" si="156"/>
        <v>3040.24</v>
      </c>
      <c r="J459" s="66">
        <f t="shared" si="156"/>
        <v>28814.55</v>
      </c>
      <c r="K459" s="66">
        <f t="shared" si="156"/>
        <v>122867.95</v>
      </c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</row>
    <row r="460" spans="1:86" s="80" customFormat="1" x14ac:dyDescent="0.25">
      <c r="A460" s="5"/>
      <c r="B460" s="5"/>
      <c r="C460" s="39"/>
      <c r="D460" s="5"/>
      <c r="E460" s="30"/>
      <c r="F460" s="30"/>
      <c r="G460" s="30"/>
      <c r="H460" s="30"/>
      <c r="I460" s="30"/>
      <c r="J460" s="30"/>
      <c r="K460" s="30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</row>
    <row r="461" spans="1:86" s="80" customFormat="1" x14ac:dyDescent="0.25">
      <c r="A461" s="77" t="s">
        <v>399</v>
      </c>
      <c r="B461" s="77"/>
      <c r="C461" s="40"/>
      <c r="D461" s="77"/>
      <c r="E461" s="77"/>
      <c r="F461" s="77"/>
      <c r="G461" s="77"/>
      <c r="H461" s="77"/>
      <c r="I461" s="77"/>
      <c r="J461" s="77"/>
      <c r="K461" s="77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</row>
    <row r="462" spans="1:86" s="79" customFormat="1" x14ac:dyDescent="0.25">
      <c r="A462" s="5" t="s">
        <v>221</v>
      </c>
      <c r="B462" s="5" t="s">
        <v>441</v>
      </c>
      <c r="C462" s="39" t="s">
        <v>406</v>
      </c>
      <c r="D462" s="5" t="s">
        <v>274</v>
      </c>
      <c r="E462" s="30">
        <v>75000</v>
      </c>
      <c r="F462" s="30">
        <f>E462*0.0287</f>
        <v>2152.5</v>
      </c>
      <c r="G462" s="30">
        <v>5769.33</v>
      </c>
      <c r="H462" s="30">
        <f>E462*0.0304</f>
        <v>2280</v>
      </c>
      <c r="I462" s="30">
        <v>4325.24</v>
      </c>
      <c r="J462" s="30">
        <v>14527.07</v>
      </c>
      <c r="K462" s="30">
        <v>60472.93</v>
      </c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</row>
    <row r="463" spans="1:86" s="80" customFormat="1" x14ac:dyDescent="0.25">
      <c r="A463" s="5" t="s">
        <v>156</v>
      </c>
      <c r="B463" s="5" t="s">
        <v>157</v>
      </c>
      <c r="C463" s="39" t="s">
        <v>407</v>
      </c>
      <c r="D463" s="5" t="s">
        <v>274</v>
      </c>
      <c r="E463" s="30">
        <v>32000</v>
      </c>
      <c r="F463" s="30">
        <f t="shared" ref="F463:F468" si="157">E463*0.0287</f>
        <v>918.4</v>
      </c>
      <c r="G463" s="30">
        <v>0</v>
      </c>
      <c r="H463" s="30">
        <f t="shared" ref="H463:H467" si="158">E463*0.0304</f>
        <v>972.8</v>
      </c>
      <c r="I463" s="30">
        <v>125</v>
      </c>
      <c r="J463" s="30">
        <f t="shared" ref="J463:J465" si="159">F463+G463+H463+I463</f>
        <v>2016.2</v>
      </c>
      <c r="K463" s="30">
        <f t="shared" ref="K463" si="160">E463-J463</f>
        <v>29983.8</v>
      </c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</row>
    <row r="464" spans="1:86" s="79" customFormat="1" x14ac:dyDescent="0.25">
      <c r="A464" s="5" t="s">
        <v>159</v>
      </c>
      <c r="B464" s="5" t="s">
        <v>152</v>
      </c>
      <c r="C464" s="39" t="s">
        <v>406</v>
      </c>
      <c r="D464" s="5" t="s">
        <v>276</v>
      </c>
      <c r="E464" s="30">
        <v>32000</v>
      </c>
      <c r="F464" s="30">
        <f>E464*0.0287</f>
        <v>918.4</v>
      </c>
      <c r="G464" s="30">
        <v>0</v>
      </c>
      <c r="H464" s="30">
        <v>972.8</v>
      </c>
      <c r="I464" s="30">
        <v>1615</v>
      </c>
      <c r="J464" s="30">
        <v>3506.2</v>
      </c>
      <c r="K464" s="30">
        <v>28493.8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</row>
    <row r="465" spans="1:126" s="79" customFormat="1" x14ac:dyDescent="0.25">
      <c r="A465" s="5" t="s">
        <v>158</v>
      </c>
      <c r="B465" s="5" t="s">
        <v>157</v>
      </c>
      <c r="C465" s="39" t="s">
        <v>406</v>
      </c>
      <c r="D465" s="5" t="s">
        <v>276</v>
      </c>
      <c r="E465" s="30">
        <v>32000</v>
      </c>
      <c r="F465" s="30">
        <f t="shared" si="157"/>
        <v>918.4</v>
      </c>
      <c r="G465" s="30">
        <v>0</v>
      </c>
      <c r="H465" s="30">
        <f t="shared" si="158"/>
        <v>972.8</v>
      </c>
      <c r="I465" s="30">
        <v>315</v>
      </c>
      <c r="J465" s="30">
        <f t="shared" si="159"/>
        <v>2206.1999999999998</v>
      </c>
      <c r="K465" s="30">
        <v>29793.8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</row>
    <row r="466" spans="1:126" s="80" customFormat="1" x14ac:dyDescent="0.25">
      <c r="A466" s="5" t="s">
        <v>151</v>
      </c>
      <c r="B466" s="5" t="s">
        <v>152</v>
      </c>
      <c r="C466" s="39" t="s">
        <v>406</v>
      </c>
      <c r="D466" s="5" t="s">
        <v>276</v>
      </c>
      <c r="E466" s="30">
        <v>11000</v>
      </c>
      <c r="F466" s="30">
        <f>E466*0.0287</f>
        <v>315.7</v>
      </c>
      <c r="G466" s="30">
        <v>0</v>
      </c>
      <c r="H466" s="30">
        <v>334.4</v>
      </c>
      <c r="I466" s="30">
        <v>75</v>
      </c>
      <c r="J466" s="30">
        <v>725.1</v>
      </c>
      <c r="K466" s="30">
        <v>10274.9</v>
      </c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</row>
    <row r="467" spans="1:126" s="79" customFormat="1" x14ac:dyDescent="0.25">
      <c r="A467" s="5" t="s">
        <v>160</v>
      </c>
      <c r="B467" s="5" t="s">
        <v>152</v>
      </c>
      <c r="C467" s="39" t="s">
        <v>406</v>
      </c>
      <c r="D467" s="5" t="s">
        <v>276</v>
      </c>
      <c r="E467" s="30">
        <v>13420</v>
      </c>
      <c r="F467" s="30">
        <f t="shared" si="157"/>
        <v>385.15</v>
      </c>
      <c r="G467" s="30">
        <v>0</v>
      </c>
      <c r="H467" s="30">
        <f t="shared" si="158"/>
        <v>407.97</v>
      </c>
      <c r="I467" s="30">
        <v>125</v>
      </c>
      <c r="J467" s="30">
        <f>F467+G467+H467+I467</f>
        <v>918.12</v>
      </c>
      <c r="K467" s="30">
        <f>E467-J467</f>
        <v>12501.88</v>
      </c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</row>
    <row r="468" spans="1:126" s="79" customFormat="1" x14ac:dyDescent="0.25">
      <c r="A468" s="5" t="s">
        <v>487</v>
      </c>
      <c r="B468" s="5" t="s">
        <v>102</v>
      </c>
      <c r="C468" s="39" t="s">
        <v>407</v>
      </c>
      <c r="D468" s="5" t="s">
        <v>276</v>
      </c>
      <c r="E468" s="30">
        <v>32272.44</v>
      </c>
      <c r="F468" s="30">
        <f t="shared" si="157"/>
        <v>926.22</v>
      </c>
      <c r="G468" s="30">
        <v>0</v>
      </c>
      <c r="H468" s="30">
        <v>981.08</v>
      </c>
      <c r="I468" s="30">
        <v>25</v>
      </c>
      <c r="J468" s="30">
        <v>1932.3</v>
      </c>
      <c r="K468" s="30">
        <v>30340.14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</row>
    <row r="469" spans="1:126" s="79" customFormat="1" x14ac:dyDescent="0.25">
      <c r="A469" s="5" t="s">
        <v>155</v>
      </c>
      <c r="B469" s="5" t="s">
        <v>237</v>
      </c>
      <c r="C469" s="39" t="s">
        <v>406</v>
      </c>
      <c r="D469" s="5" t="s">
        <v>274</v>
      </c>
      <c r="E469" s="30">
        <v>47000</v>
      </c>
      <c r="F469" s="30">
        <f>E469*0.0287</f>
        <v>1348.9</v>
      </c>
      <c r="G469" s="30">
        <v>1430.6</v>
      </c>
      <c r="H469" s="30">
        <f>E469*0.0304</f>
        <v>1428.8</v>
      </c>
      <c r="I469" s="30">
        <v>275</v>
      </c>
      <c r="J469" s="30">
        <f>F469+G469+H469+I469</f>
        <v>4483.3</v>
      </c>
      <c r="K469" s="30">
        <f>E469-J469</f>
        <v>42516.7</v>
      </c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</row>
    <row r="470" spans="1:126" s="79" customFormat="1" x14ac:dyDescent="0.25">
      <c r="A470" s="64" t="s">
        <v>12</v>
      </c>
      <c r="B470" s="64">
        <v>8</v>
      </c>
      <c r="C470" s="65"/>
      <c r="D470" s="64"/>
      <c r="E470" s="66">
        <f t="shared" ref="E470:K470" si="161">SUM(E462:E469)</f>
        <v>274692.44</v>
      </c>
      <c r="F470" s="66">
        <f t="shared" si="161"/>
        <v>7883.67</v>
      </c>
      <c r="G470" s="66">
        <f t="shared" si="161"/>
        <v>7199.93</v>
      </c>
      <c r="H470" s="66">
        <f t="shared" si="161"/>
        <v>8350.65</v>
      </c>
      <c r="I470" s="66">
        <f t="shared" si="161"/>
        <v>6880.24</v>
      </c>
      <c r="J470" s="66">
        <f t="shared" si="161"/>
        <v>30314.49</v>
      </c>
      <c r="K470" s="66">
        <f t="shared" si="161"/>
        <v>244377.95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</row>
    <row r="471" spans="1:126" s="79" customFormat="1" x14ac:dyDescent="0.25">
      <c r="A471" s="5"/>
      <c r="B471" s="5"/>
      <c r="C471" s="39"/>
      <c r="D471" s="5"/>
      <c r="E471" s="30"/>
      <c r="F471" s="30"/>
      <c r="G471" s="30"/>
      <c r="H471" s="30"/>
      <c r="I471" s="30"/>
      <c r="J471" s="30"/>
      <c r="K471" s="30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</row>
    <row r="472" spans="1:126" s="80" customFormat="1" x14ac:dyDescent="0.25">
      <c r="A472" s="77" t="s">
        <v>493</v>
      </c>
      <c r="B472" s="77"/>
      <c r="C472" s="40"/>
      <c r="D472" s="77"/>
      <c r="E472" s="77"/>
      <c r="F472" s="77"/>
      <c r="G472" s="77"/>
      <c r="H472" s="77"/>
      <c r="I472" s="77"/>
      <c r="J472" s="77"/>
      <c r="K472" s="77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</row>
    <row r="473" spans="1:126" s="79" customFormat="1" x14ac:dyDescent="0.25">
      <c r="A473" s="5" t="s">
        <v>163</v>
      </c>
      <c r="B473" s="5" t="s">
        <v>16</v>
      </c>
      <c r="C473" s="39" t="s">
        <v>407</v>
      </c>
      <c r="D473" s="5" t="s">
        <v>274</v>
      </c>
      <c r="E473" s="30">
        <v>89500</v>
      </c>
      <c r="F473" s="30">
        <f t="shared" ref="F473" si="162">E473*0.0287</f>
        <v>2568.65</v>
      </c>
      <c r="G473" s="30">
        <v>9297.98</v>
      </c>
      <c r="H473" s="30">
        <f t="shared" ref="H473" si="163">E473*0.0304</f>
        <v>2720.8</v>
      </c>
      <c r="I473" s="30">
        <v>1475.12</v>
      </c>
      <c r="J473" s="30">
        <v>16062.55</v>
      </c>
      <c r="K473" s="30">
        <v>73437.45</v>
      </c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</row>
    <row r="474" spans="1:126" s="79" customFormat="1" x14ac:dyDescent="0.25">
      <c r="A474" s="5" t="s">
        <v>161</v>
      </c>
      <c r="B474" s="5" t="s">
        <v>164</v>
      </c>
      <c r="C474" s="39" t="s">
        <v>406</v>
      </c>
      <c r="D474" s="5" t="s">
        <v>274</v>
      </c>
      <c r="E474" s="30">
        <v>44000</v>
      </c>
      <c r="F474" s="30">
        <f>E474*0.0287</f>
        <v>1262.8</v>
      </c>
      <c r="G474" s="30">
        <v>1007.19</v>
      </c>
      <c r="H474" s="30">
        <f>E474*0.0304</f>
        <v>1337.6</v>
      </c>
      <c r="I474" s="30">
        <v>315</v>
      </c>
      <c r="J474" s="30">
        <f>F474+G474+H474+I474</f>
        <v>3922.59</v>
      </c>
      <c r="K474" s="30">
        <f>E474-J474</f>
        <v>40077.410000000003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</row>
    <row r="475" spans="1:126" s="79" customFormat="1" x14ac:dyDescent="0.25">
      <c r="A475" s="3" t="s">
        <v>12</v>
      </c>
      <c r="B475" s="3">
        <v>2</v>
      </c>
      <c r="C475" s="34"/>
      <c r="D475" s="3"/>
      <c r="E475" s="4">
        <f t="shared" ref="E475:K475" si="164">SUM(E473:E474)</f>
        <v>133500</v>
      </c>
      <c r="F475" s="4">
        <f t="shared" si="164"/>
        <v>3831.45</v>
      </c>
      <c r="G475" s="4">
        <f t="shared" si="164"/>
        <v>10305.17</v>
      </c>
      <c r="H475" s="4">
        <f t="shared" si="164"/>
        <v>4058.4</v>
      </c>
      <c r="I475" s="4">
        <f t="shared" si="164"/>
        <v>1790.12</v>
      </c>
      <c r="J475" s="4">
        <f t="shared" si="164"/>
        <v>19985.14</v>
      </c>
      <c r="K475" s="4">
        <f t="shared" si="164"/>
        <v>113514.86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</row>
    <row r="476" spans="1:126" s="79" customFormat="1" x14ac:dyDescent="0.25">
      <c r="A476"/>
      <c r="B476"/>
      <c r="C476" s="32"/>
      <c r="D476"/>
      <c r="E476" s="1"/>
      <c r="F476" s="1"/>
      <c r="G476" s="1"/>
      <c r="H476" s="1"/>
      <c r="I476" s="1"/>
      <c r="J476" s="1"/>
      <c r="K476" s="1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</row>
    <row r="478" spans="1:126" x14ac:dyDescent="0.25">
      <c r="A478" s="10" t="s">
        <v>427</v>
      </c>
      <c r="B478" s="10"/>
      <c r="C478" s="36"/>
      <c r="D478" s="12"/>
      <c r="E478" s="10"/>
      <c r="F478" s="10"/>
      <c r="G478" s="10"/>
      <c r="H478" s="10"/>
      <c r="I478" s="10"/>
      <c r="J478" s="10"/>
      <c r="K478" s="10"/>
    </row>
    <row r="479" spans="1:126" s="3" customFormat="1" x14ac:dyDescent="0.25">
      <c r="A479" s="5" t="s">
        <v>166</v>
      </c>
      <c r="B479" t="s">
        <v>167</v>
      </c>
      <c r="C479" s="32" t="s">
        <v>407</v>
      </c>
      <c r="D479" t="s">
        <v>276</v>
      </c>
      <c r="E479" s="1">
        <v>76000</v>
      </c>
      <c r="F479" s="1">
        <f>E479*0.0287</f>
        <v>2181.1999999999998</v>
      </c>
      <c r="G479" s="1">
        <v>6497.56</v>
      </c>
      <c r="H479" s="1">
        <f>E479*0.0304</f>
        <v>2310.4</v>
      </c>
      <c r="I479" s="1">
        <v>175</v>
      </c>
      <c r="J479" s="1">
        <f t="shared" ref="J479" si="165">F479+G479+H479+I479</f>
        <v>11164.16</v>
      </c>
      <c r="K479" s="1">
        <f>+E479-J479</f>
        <v>64835.839999999997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</row>
    <row r="480" spans="1:126" x14ac:dyDescent="0.25">
      <c r="A480" s="5" t="s">
        <v>285</v>
      </c>
      <c r="B480" t="s">
        <v>266</v>
      </c>
      <c r="C480" s="32" t="s">
        <v>406</v>
      </c>
      <c r="D480" s="11" t="s">
        <v>276</v>
      </c>
      <c r="E480" s="1">
        <v>76000</v>
      </c>
      <c r="F480" s="1">
        <f t="shared" ref="F480" si="166">E480*0.0287</f>
        <v>2181.1999999999998</v>
      </c>
      <c r="G480" s="1">
        <v>6497.56</v>
      </c>
      <c r="H480" s="1">
        <f t="shared" ref="H480" si="167">E480*0.0304</f>
        <v>2310.4</v>
      </c>
      <c r="I480" s="1">
        <v>175</v>
      </c>
      <c r="J480" s="1">
        <v>11164.16</v>
      </c>
      <c r="K480" s="1">
        <f t="shared" ref="K480" si="168">+E480-J480</f>
        <v>64835.839999999997</v>
      </c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</row>
    <row r="481" spans="1:126" x14ac:dyDescent="0.25">
      <c r="A481" s="5" t="s">
        <v>428</v>
      </c>
      <c r="B481" t="s">
        <v>20</v>
      </c>
      <c r="C481" s="32" t="s">
        <v>406</v>
      </c>
      <c r="D481" s="11" t="s">
        <v>276</v>
      </c>
      <c r="E481" s="1">
        <v>36000</v>
      </c>
      <c r="F481" s="1">
        <v>1033.2</v>
      </c>
      <c r="G481" s="1">
        <v>0</v>
      </c>
      <c r="H481" s="1">
        <v>1094.4000000000001</v>
      </c>
      <c r="I481" s="1">
        <v>1355</v>
      </c>
      <c r="J481" s="1">
        <v>3482.6</v>
      </c>
      <c r="K481" s="1">
        <v>32517.4</v>
      </c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</row>
    <row r="482" spans="1:126" s="3" customFormat="1" x14ac:dyDescent="0.25">
      <c r="A482" s="5" t="s">
        <v>174</v>
      </c>
      <c r="B482" t="s">
        <v>16</v>
      </c>
      <c r="C482" s="32" t="s">
        <v>406</v>
      </c>
      <c r="D482" t="s">
        <v>274</v>
      </c>
      <c r="E482" s="1">
        <v>60000</v>
      </c>
      <c r="F482" s="1">
        <f>E482*0.0287</f>
        <v>1722</v>
      </c>
      <c r="G482" s="1">
        <v>3486.68</v>
      </c>
      <c r="H482" s="1">
        <f>E482*0.0304</f>
        <v>1824</v>
      </c>
      <c r="I482" s="1">
        <v>25</v>
      </c>
      <c r="J482" s="1">
        <f>+F482+G482+H482+I482</f>
        <v>7057.68</v>
      </c>
      <c r="K482" s="1">
        <f>+E482-J482</f>
        <v>52942.32</v>
      </c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</row>
    <row r="483" spans="1:126" s="3" customFormat="1" x14ac:dyDescent="0.25">
      <c r="A483" s="5" t="s">
        <v>313</v>
      </c>
      <c r="B483" t="s">
        <v>59</v>
      </c>
      <c r="C483" s="32" t="s">
        <v>406</v>
      </c>
      <c r="D483" t="s">
        <v>276</v>
      </c>
      <c r="E483" s="1">
        <v>25200</v>
      </c>
      <c r="F483" s="1">
        <f t="shared" ref="F483:F487" si="169">E483*0.0287</f>
        <v>723.24</v>
      </c>
      <c r="G483" s="1">
        <v>0</v>
      </c>
      <c r="H483" s="1">
        <f t="shared" ref="H483:H487" si="170">E483*0.0304</f>
        <v>766.08</v>
      </c>
      <c r="I483" s="1">
        <v>175</v>
      </c>
      <c r="J483" s="1">
        <f t="shared" ref="J483:J487" si="171">+F483+G483+H483+I483</f>
        <v>1664.32</v>
      </c>
      <c r="K483" s="1">
        <f t="shared" ref="K483:K487" si="172">+E483-J483</f>
        <v>23535.68</v>
      </c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</row>
    <row r="484" spans="1:126" s="3" customFormat="1" x14ac:dyDescent="0.25">
      <c r="A484" s="5" t="s">
        <v>169</v>
      </c>
      <c r="B484" t="s">
        <v>59</v>
      </c>
      <c r="C484" s="32" t="s">
        <v>406</v>
      </c>
      <c r="D484" t="s">
        <v>276</v>
      </c>
      <c r="E484" s="1">
        <v>10000</v>
      </c>
      <c r="F484" s="1">
        <f t="shared" si="169"/>
        <v>287</v>
      </c>
      <c r="G484" s="1">
        <v>0</v>
      </c>
      <c r="H484" s="1">
        <f t="shared" si="170"/>
        <v>304</v>
      </c>
      <c r="I484" s="1">
        <v>25</v>
      </c>
      <c r="J484" s="1">
        <f t="shared" si="171"/>
        <v>616</v>
      </c>
      <c r="K484" s="1">
        <f t="shared" si="172"/>
        <v>9384</v>
      </c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</row>
    <row r="485" spans="1:126" s="3" customFormat="1" x14ac:dyDescent="0.25">
      <c r="A485" s="5" t="s">
        <v>170</v>
      </c>
      <c r="B485" t="s">
        <v>168</v>
      </c>
      <c r="C485" s="32" t="s">
        <v>406</v>
      </c>
      <c r="D485" t="s">
        <v>274</v>
      </c>
      <c r="E485" s="1">
        <v>20900</v>
      </c>
      <c r="F485" s="1">
        <f t="shared" si="169"/>
        <v>599.83000000000004</v>
      </c>
      <c r="G485" s="1">
        <v>0</v>
      </c>
      <c r="H485" s="1">
        <f t="shared" si="170"/>
        <v>635.36</v>
      </c>
      <c r="I485" s="1">
        <v>275</v>
      </c>
      <c r="J485" s="1">
        <v>1510.19</v>
      </c>
      <c r="K485" s="1">
        <v>19389.810000000001</v>
      </c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</row>
    <row r="486" spans="1:126" s="3" customFormat="1" x14ac:dyDescent="0.25">
      <c r="A486" s="5" t="s">
        <v>172</v>
      </c>
      <c r="B486" t="s">
        <v>238</v>
      </c>
      <c r="C486" s="32" t="s">
        <v>406</v>
      </c>
      <c r="D486" t="s">
        <v>274</v>
      </c>
      <c r="E486" s="1">
        <v>35750</v>
      </c>
      <c r="F486" s="1">
        <f t="shared" si="169"/>
        <v>1026.03</v>
      </c>
      <c r="G486" s="1">
        <v>0</v>
      </c>
      <c r="H486" s="1">
        <f t="shared" si="170"/>
        <v>1086.8</v>
      </c>
      <c r="I486" s="1">
        <v>275</v>
      </c>
      <c r="J486" s="1">
        <f t="shared" si="171"/>
        <v>2387.83</v>
      </c>
      <c r="K486" s="1">
        <f t="shared" si="172"/>
        <v>33362.17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</row>
    <row r="487" spans="1:126" s="3" customFormat="1" x14ac:dyDescent="0.25">
      <c r="A487" s="5" t="s">
        <v>173</v>
      </c>
      <c r="B487" t="s">
        <v>75</v>
      </c>
      <c r="C487" s="32" t="s">
        <v>407</v>
      </c>
      <c r="D487" t="s">
        <v>274</v>
      </c>
      <c r="E487" s="1">
        <v>10000</v>
      </c>
      <c r="F487" s="1">
        <f t="shared" si="169"/>
        <v>287</v>
      </c>
      <c r="G487" s="1">
        <v>0</v>
      </c>
      <c r="H487" s="1">
        <f t="shared" si="170"/>
        <v>304</v>
      </c>
      <c r="I487" s="1">
        <v>175</v>
      </c>
      <c r="J487" s="1">
        <f t="shared" si="171"/>
        <v>766</v>
      </c>
      <c r="K487" s="1">
        <f t="shared" si="172"/>
        <v>9234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</row>
    <row r="488" spans="1:126" x14ac:dyDescent="0.25">
      <c r="A488" s="3" t="s">
        <v>12</v>
      </c>
      <c r="B488" s="3">
        <v>9</v>
      </c>
      <c r="C488" s="34"/>
      <c r="D488" s="3"/>
      <c r="E488" s="4">
        <f>SUM(E479:E487)</f>
        <v>349850</v>
      </c>
      <c r="F488" s="4">
        <f>SUM(F479:F487)</f>
        <v>10040.700000000001</v>
      </c>
      <c r="G488" s="4">
        <f t="shared" ref="G488:K488" si="173">SUM(G479:G487)</f>
        <v>16481.8</v>
      </c>
      <c r="H488" s="4">
        <f t="shared" si="173"/>
        <v>10635.44</v>
      </c>
      <c r="I488" s="4">
        <f t="shared" si="173"/>
        <v>2655</v>
      </c>
      <c r="J488" s="4">
        <f t="shared" si="173"/>
        <v>39812.94</v>
      </c>
      <c r="K488" s="4">
        <f t="shared" si="173"/>
        <v>310037.06</v>
      </c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</row>
    <row r="489" spans="1:126" x14ac:dyDescent="0.25"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</row>
    <row r="490" spans="1:126" s="3" customFormat="1" x14ac:dyDescent="0.25">
      <c r="A490"/>
      <c r="B490"/>
      <c r="C490" s="32"/>
      <c r="D490"/>
      <c r="E490" s="1"/>
      <c r="F490" s="1"/>
      <c r="G490" s="1"/>
      <c r="H490" s="1"/>
      <c r="I490" s="1"/>
      <c r="J490" s="1"/>
      <c r="K490" s="1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</row>
    <row r="491" spans="1:126" s="3" customFormat="1" ht="15.75" x14ac:dyDescent="0.25">
      <c r="A491" s="7" t="s">
        <v>215</v>
      </c>
      <c r="B491" s="7">
        <f>+B488+B475+B470+B459+B454+B446+B436+B430+B416+B404+B399+B395+B384+B379+B374+B367+B359+B345+B341+B329+B324+B318+B308+B301+B295+B290+B285+B281+B275+B263+B258+B252+B244+B207+B202+B192+B185+B181+B176+B166+B151+B138+B118+B112+B108+B101+B97+B96+B92+B88+B78+B64+B60+B55+B50+B46+B40+B35+B29+B25+B267</f>
        <v>293</v>
      </c>
      <c r="C491" s="41"/>
      <c r="D491" s="7"/>
      <c r="E491" s="24">
        <f t="shared" ref="E491:K491" si="174">+E488+E475+E470+E459+E454+E446+E436+E430+E416+E404+E399+E395+E384+E379+E374+E367+E359+E345+E341+E329+E324+E318+E308+E301+E295+E290+E285+E281+E275+E263+E258+E252+E244+E207+E202+E192+E185+E181+E176+E166+E151+E138+E118+E112+E108+E101+E96+E92+E88+E78+E64+E60+E55+E50+E46+E40+E35+E29+E25+E267</f>
        <v>14473730.289999999</v>
      </c>
      <c r="F491" s="24">
        <f t="shared" si="174"/>
        <v>415396.11</v>
      </c>
      <c r="G491" s="24">
        <f t="shared" si="174"/>
        <v>864297.24</v>
      </c>
      <c r="H491" s="24">
        <f t="shared" si="174"/>
        <v>437360.4</v>
      </c>
      <c r="I491" s="24">
        <f t="shared" si="174"/>
        <v>380305.16</v>
      </c>
      <c r="J491" s="24">
        <f t="shared" si="174"/>
        <v>2097358.91</v>
      </c>
      <c r="K491" s="24">
        <f t="shared" si="174"/>
        <v>12376371.380000001</v>
      </c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</row>
    <row r="492" spans="1:126" s="3" customFormat="1" ht="15.75" x14ac:dyDescent="0.25">
      <c r="A492" s="8"/>
      <c r="B492" s="8"/>
      <c r="C492" s="42"/>
      <c r="D492" s="8"/>
      <c r="E492" s="9"/>
      <c r="F492" s="9"/>
      <c r="G492" s="9"/>
      <c r="H492" s="9"/>
      <c r="I492" s="9"/>
      <c r="J492" s="9"/>
      <c r="K492" s="9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</row>
    <row r="493" spans="1:126" ht="15.75" x14ac:dyDescent="0.25">
      <c r="A493" s="8"/>
      <c r="B493" s="8"/>
      <c r="C493" s="42"/>
      <c r="D493" s="8"/>
      <c r="E493" s="9"/>
      <c r="F493" s="9"/>
      <c r="G493" s="9"/>
      <c r="H493" s="9"/>
      <c r="I493" s="9"/>
      <c r="J493" s="9"/>
      <c r="K493" s="9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</row>
    <row r="494" spans="1:126" s="3" customFormat="1" ht="15.75" x14ac:dyDescent="0.25">
      <c r="A494" s="8"/>
      <c r="B494" s="8"/>
      <c r="C494" s="42"/>
      <c r="D494" s="8"/>
      <c r="E494" s="9"/>
      <c r="F494" s="9"/>
      <c r="G494" s="9"/>
      <c r="H494" s="9"/>
      <c r="I494" s="9"/>
      <c r="J494" s="9"/>
      <c r="K494" s="9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</row>
    <row r="501" spans="1:126" x14ac:dyDescent="0.25"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</row>
    <row r="502" spans="1:126" x14ac:dyDescent="0.25"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</row>
    <row r="503" spans="1:126" x14ac:dyDescent="0.25"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</row>
    <row r="504" spans="1:126" x14ac:dyDescent="0.25"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</row>
    <row r="506" spans="1:126" ht="24.95" customHeight="1" x14ac:dyDescent="0.25"/>
    <row r="507" spans="1:126" s="5" customFormat="1" x14ac:dyDescent="0.25">
      <c r="A507"/>
      <c r="B507"/>
      <c r="C507" s="32"/>
      <c r="D507"/>
      <c r="E507" s="1"/>
      <c r="F507" s="1"/>
      <c r="G507" s="1"/>
      <c r="H507" s="1"/>
      <c r="I507" s="1"/>
      <c r="J507" s="1"/>
      <c r="K507" s="1"/>
    </row>
    <row r="508" spans="1:126" s="5" customFormat="1" x14ac:dyDescent="0.25">
      <c r="A508"/>
      <c r="B508"/>
      <c r="C508" s="32"/>
      <c r="D508"/>
      <c r="E508" s="1"/>
      <c r="F508" s="1"/>
      <c r="G508" s="1"/>
      <c r="H508" s="1"/>
      <c r="I508" s="1"/>
      <c r="J508" s="1"/>
      <c r="K508" s="1"/>
    </row>
    <row r="509" spans="1:126" s="5" customFormat="1" x14ac:dyDescent="0.25">
      <c r="A509"/>
      <c r="B509"/>
      <c r="C509" s="32"/>
      <c r="D509"/>
      <c r="E509" s="1"/>
      <c r="F509" s="1"/>
      <c r="G509" s="1"/>
      <c r="H509" s="1"/>
      <c r="I509" s="1"/>
      <c r="J509" s="1"/>
      <c r="K509" s="1"/>
    </row>
    <row r="510" spans="1:126" x14ac:dyDescent="0.25">
      <c r="DV510"/>
    </row>
  </sheetData>
  <mergeCells count="45">
    <mergeCell ref="A331:K331"/>
    <mergeCell ref="A303:K303"/>
    <mergeCell ref="A310:K310"/>
    <mergeCell ref="A254:K254"/>
    <mergeCell ref="A327:K327"/>
    <mergeCell ref="A269:K269"/>
    <mergeCell ref="A260:K260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1:K1"/>
    <mergeCell ref="A2:K2"/>
    <mergeCell ref="A3:K3"/>
    <mergeCell ref="A4:K4"/>
    <mergeCell ref="A5:K5"/>
    <mergeCell ref="A114:K114"/>
    <mergeCell ref="A298:K298"/>
    <mergeCell ref="A246:K246"/>
    <mergeCell ref="A98:K98"/>
    <mergeCell ref="A188:K188"/>
    <mergeCell ref="A194:K194"/>
    <mergeCell ref="A204:K204"/>
    <mergeCell ref="A209:K209"/>
    <mergeCell ref="A178:K178"/>
    <mergeCell ref="A283:K283"/>
    <mergeCell ref="A277:K277"/>
    <mergeCell ref="A287:K287"/>
    <mergeCell ref="A10:K10"/>
    <mergeCell ref="A57:K57"/>
    <mergeCell ref="A37:K37"/>
    <mergeCell ref="A42:K42"/>
    <mergeCell ref="A110:K110"/>
    <mergeCell ref="A103:K103"/>
    <mergeCell ref="A31:K31"/>
    <mergeCell ref="A52:K52"/>
    <mergeCell ref="A94:K94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5" manualBreakCount="5">
    <brk id="78" max="9" man="1"/>
    <brk id="30" max="9" man="1"/>
    <brk id="187" max="9" man="1"/>
    <brk id="231" max="9" man="1"/>
    <brk id="514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Fior Daliza Del Carmen Rosario</cp:lastModifiedBy>
  <cp:lastPrinted>2022-02-04T18:34:37Z</cp:lastPrinted>
  <dcterms:created xsi:type="dcterms:W3CDTF">2017-02-23T14:23:40Z</dcterms:created>
  <dcterms:modified xsi:type="dcterms:W3CDTF">2022-06-17T17:13:52Z</dcterms:modified>
</cp:coreProperties>
</file>