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ismael.bautista\Desktop\NOMINAS JULIO, AGOSTO, SEPTIEMBRE\"/>
    </mc:Choice>
  </mc:AlternateContent>
  <bookViews>
    <workbookView xWindow="0" yWindow="0" windowWidth="14370" windowHeight="7515"/>
  </bookViews>
  <sheets>
    <sheet name="New Text Document" sheetId="1" r:id="rId1"/>
  </sheets>
  <definedNames>
    <definedName name="_xlnm._FilterDatabase" localSheetId="0" hidden="1">'New Text Document'!$A$9:$L$194</definedName>
    <definedName name="_xlnm.Print_Area" localSheetId="0">'New Text Document'!$A$1:$L$145</definedName>
    <definedName name="_xlnm.Print_Titles" localSheetId="0">'New Text Document'!$1:$8</definedName>
  </definedNames>
  <calcPr calcId="152511"/>
</workbook>
</file>

<file path=xl/calcChain.xml><?xml version="1.0" encoding="utf-8"?>
<calcChain xmlns="http://schemas.openxmlformats.org/spreadsheetml/2006/main">
  <c r="I70" i="1" l="1"/>
  <c r="L70" i="1"/>
  <c r="L20" i="1" l="1"/>
  <c r="F20" i="1"/>
  <c r="L43" i="1"/>
  <c r="K43" i="1"/>
  <c r="J43" i="1"/>
  <c r="I43" i="1"/>
  <c r="H43" i="1"/>
  <c r="G43" i="1"/>
  <c r="F43" i="1"/>
  <c r="H20" i="1"/>
  <c r="K20" i="1"/>
  <c r="K70" i="1"/>
  <c r="H70" i="1"/>
  <c r="G70" i="1"/>
  <c r="F70" i="1"/>
  <c r="L101" i="1"/>
  <c r="F101" i="1"/>
  <c r="G101" i="1"/>
  <c r="I101" i="1"/>
  <c r="K101" i="1"/>
  <c r="F125" i="1" l="1"/>
  <c r="H125" i="1"/>
  <c r="L119" i="1"/>
  <c r="F119" i="1"/>
  <c r="B125" i="1"/>
  <c r="J20" i="1"/>
  <c r="L37" i="1" l="1"/>
  <c r="F114" i="1"/>
  <c r="H13" i="1"/>
  <c r="J13" i="1"/>
  <c r="H24" i="1"/>
  <c r="J24" i="1"/>
  <c r="H29" i="1"/>
  <c r="J29" i="1"/>
  <c r="H34" i="1"/>
  <c r="J34" i="1"/>
  <c r="H38" i="1"/>
  <c r="J38" i="1"/>
  <c r="H51" i="1"/>
  <c r="I51" i="1"/>
  <c r="J51" i="1"/>
  <c r="H56" i="1"/>
  <c r="J56" i="1"/>
  <c r="G60" i="1"/>
  <c r="H60" i="1"/>
  <c r="I60" i="1"/>
  <c r="J60" i="1"/>
  <c r="H65" i="1"/>
  <c r="J65" i="1"/>
  <c r="J70" i="1"/>
  <c r="H74" i="1"/>
  <c r="J74" i="1"/>
  <c r="H78" i="1"/>
  <c r="I78" i="1"/>
  <c r="J78" i="1"/>
  <c r="H83" i="1"/>
  <c r="J83" i="1"/>
  <c r="H91" i="1"/>
  <c r="J91" i="1"/>
  <c r="H101" i="1"/>
  <c r="J101" i="1"/>
  <c r="H105" i="1"/>
  <c r="J105" i="1"/>
  <c r="H110" i="1"/>
  <c r="J110" i="1"/>
  <c r="H119" i="1"/>
  <c r="J119" i="1"/>
  <c r="H114" i="1"/>
  <c r="J114" i="1"/>
  <c r="F110" i="1"/>
  <c r="F105" i="1"/>
  <c r="F96" i="1"/>
  <c r="F91" i="1"/>
  <c r="F83" i="1"/>
  <c r="F78" i="1"/>
  <c r="F74" i="1"/>
  <c r="F65" i="1"/>
  <c r="F60" i="1"/>
  <c r="F56" i="1"/>
  <c r="F51" i="1"/>
  <c r="F47" i="1"/>
  <c r="F38" i="1"/>
  <c r="F34" i="1"/>
  <c r="F29" i="1"/>
  <c r="F24" i="1"/>
  <c r="F13" i="1"/>
  <c r="I104" i="1"/>
  <c r="I105" i="1" s="1"/>
  <c r="G104" i="1"/>
  <c r="G105" i="1" s="1"/>
  <c r="H96" i="1"/>
  <c r="J96" i="1"/>
  <c r="I86" i="1"/>
  <c r="G86" i="1"/>
  <c r="I90" i="1"/>
  <c r="G90" i="1"/>
  <c r="I89" i="1"/>
  <c r="G89" i="1"/>
  <c r="I88" i="1"/>
  <c r="G88" i="1"/>
  <c r="I87" i="1"/>
  <c r="G87" i="1"/>
  <c r="I82" i="1"/>
  <c r="G82" i="1"/>
  <c r="I81" i="1"/>
  <c r="I83" i="1" s="1"/>
  <c r="G81" i="1"/>
  <c r="K59" i="1"/>
  <c r="K60" i="1" s="1"/>
  <c r="I54" i="1"/>
  <c r="G54" i="1"/>
  <c r="J47" i="1"/>
  <c r="H47" i="1"/>
  <c r="I46" i="1"/>
  <c r="G46" i="1"/>
  <c r="G47" i="1" s="1"/>
  <c r="I47" i="1"/>
  <c r="I41" i="1"/>
  <c r="G41" i="1"/>
  <c r="I32" i="1"/>
  <c r="G32" i="1"/>
  <c r="I28" i="1"/>
  <c r="G28" i="1"/>
  <c r="K86" i="1" l="1"/>
  <c r="K87" i="1"/>
  <c r="L87" i="1" s="1"/>
  <c r="K88" i="1"/>
  <c r="L88" i="1" s="1"/>
  <c r="K89" i="1"/>
  <c r="L89" i="1" s="1"/>
  <c r="K90" i="1"/>
  <c r="L90" i="1" s="1"/>
  <c r="J125" i="1"/>
  <c r="K54" i="1"/>
  <c r="K81" i="1"/>
  <c r="L82" i="1"/>
  <c r="G83" i="1"/>
  <c r="K104" i="1"/>
  <c r="K105" i="1" s="1"/>
  <c r="K46" i="1"/>
  <c r="L46" i="1" s="1"/>
  <c r="I108" i="1"/>
  <c r="G108" i="1"/>
  <c r="G33" i="1"/>
  <c r="G34" i="1" s="1"/>
  <c r="I33" i="1"/>
  <c r="L33" i="1" s="1"/>
  <c r="I18" i="1"/>
  <c r="G18" i="1"/>
  <c r="G12" i="1"/>
  <c r="G13" i="1" s="1"/>
  <c r="L104" i="1" l="1"/>
  <c r="L105" i="1" s="1"/>
  <c r="L81" i="1"/>
  <c r="L83" i="1" s="1"/>
  <c r="K83" i="1"/>
  <c r="L86" i="1"/>
  <c r="L54" i="1"/>
  <c r="L32" i="1"/>
  <c r="L34" i="1" s="1"/>
  <c r="K34" i="1"/>
  <c r="I34" i="1"/>
  <c r="K108" i="1"/>
  <c r="K47" i="1"/>
  <c r="L47" i="1"/>
  <c r="L41" i="1"/>
  <c r="K18" i="1"/>
  <c r="L18" i="1" s="1"/>
  <c r="I91" i="1"/>
  <c r="I125" i="1" s="1"/>
  <c r="G91" i="1"/>
  <c r="G125" i="1" s="1"/>
  <c r="I99" i="1"/>
  <c r="G99" i="1"/>
  <c r="I109" i="1"/>
  <c r="I110" i="1" s="1"/>
  <c r="G109" i="1"/>
  <c r="I16" i="1"/>
  <c r="I20" i="1" s="1"/>
  <c r="G16" i="1"/>
  <c r="G20" i="1" s="1"/>
  <c r="L109" i="1" l="1"/>
  <c r="K99" i="1"/>
  <c r="K110" i="1"/>
  <c r="G110" i="1"/>
  <c r="L108" i="1"/>
  <c r="K91" i="1"/>
  <c r="K125" i="1" s="1"/>
  <c r="K16" i="1"/>
  <c r="G94" i="1"/>
  <c r="I94" i="1"/>
  <c r="I96" i="1" s="1"/>
  <c r="I68" i="1"/>
  <c r="G68" i="1"/>
  <c r="G64" i="1"/>
  <c r="I64" i="1"/>
  <c r="G27" i="1"/>
  <c r="G29" i="1" s="1"/>
  <c r="I27" i="1"/>
  <c r="I29" i="1" s="1"/>
  <c r="I12" i="1"/>
  <c r="I113" i="1"/>
  <c r="I114" i="1" s="1"/>
  <c r="G113" i="1"/>
  <c r="G114" i="1" s="1"/>
  <c r="G77" i="1"/>
  <c r="G78" i="1" s="1"/>
  <c r="G95" i="1"/>
  <c r="K95" i="1" s="1"/>
  <c r="L59" i="1"/>
  <c r="L60" i="1" s="1"/>
  <c r="I55" i="1"/>
  <c r="I56" i="1" s="1"/>
  <c r="G55" i="1"/>
  <c r="G56" i="1" s="1"/>
  <c r="G50" i="1"/>
  <c r="G51" i="1" s="1"/>
  <c r="I73" i="1"/>
  <c r="I74" i="1" s="1"/>
  <c r="G73" i="1"/>
  <c r="G74" i="1" s="1"/>
  <c r="L110" i="1" l="1"/>
  <c r="K13" i="1"/>
  <c r="I13" i="1"/>
  <c r="L16" i="1"/>
  <c r="L99" i="1"/>
  <c r="G96" i="1"/>
  <c r="L91" i="1"/>
  <c r="L125" i="1" s="1"/>
  <c r="K55" i="1"/>
  <c r="K56" i="1" s="1"/>
  <c r="K94" i="1"/>
  <c r="K96" i="1" s="1"/>
  <c r="K68" i="1"/>
  <c r="L64" i="1"/>
  <c r="L12" i="1"/>
  <c r="L13" i="1" s="1"/>
  <c r="K27" i="1"/>
  <c r="K29" i="1" s="1"/>
  <c r="K114" i="1"/>
  <c r="K77" i="1"/>
  <c r="K78" i="1" s="1"/>
  <c r="K50" i="1"/>
  <c r="K51" i="1" s="1"/>
  <c r="K73" i="1"/>
  <c r="K74" i="1" s="1"/>
  <c r="L68" i="1" l="1"/>
  <c r="L94" i="1"/>
  <c r="L27" i="1"/>
  <c r="L29" i="1" s="1"/>
  <c r="L113" i="1"/>
  <c r="L114" i="1" s="1"/>
  <c r="L77" i="1"/>
  <c r="L78" i="1" s="1"/>
  <c r="L95" i="1"/>
  <c r="L96" i="1" s="1"/>
  <c r="L55" i="1"/>
  <c r="L56" i="1" s="1"/>
  <c r="L50" i="1"/>
  <c r="L51" i="1" s="1"/>
  <c r="L73" i="1"/>
  <c r="L74" i="1" s="1"/>
  <c r="I117" i="1" l="1"/>
  <c r="G117" i="1"/>
  <c r="G118" i="1"/>
  <c r="I118" i="1"/>
  <c r="I63" i="1"/>
  <c r="I65" i="1" s="1"/>
  <c r="G63" i="1"/>
  <c r="G65" i="1" s="1"/>
  <c r="I37" i="1"/>
  <c r="I38" i="1" s="1"/>
  <c r="G37" i="1"/>
  <c r="G38" i="1" s="1"/>
  <c r="I23" i="1"/>
  <c r="I24" i="1" s="1"/>
  <c r="G23" i="1"/>
  <c r="G24" i="1" s="1"/>
  <c r="K118" i="1" l="1"/>
  <c r="L118" i="1" s="1"/>
  <c r="G119" i="1"/>
  <c r="I119" i="1"/>
  <c r="K117" i="1"/>
  <c r="K65" i="1"/>
  <c r="K24" i="1"/>
  <c r="K38" i="1"/>
  <c r="K119" i="1" l="1"/>
  <c r="L63" i="1"/>
  <c r="L65" i="1" s="1"/>
  <c r="L23" i="1"/>
  <c r="L24" i="1" s="1"/>
  <c r="L117" i="1"/>
  <c r="L38" i="1"/>
</calcChain>
</file>

<file path=xl/sharedStrings.xml><?xml version="1.0" encoding="utf-8"?>
<sst xmlns="http://schemas.openxmlformats.org/spreadsheetml/2006/main" count="194" uniqueCount="106">
  <si>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</si>
  <si>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</si>
  <si>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</si>
  <si>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</si>
  <si>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</si>
  <si>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</si>
  <si>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</si>
  <si>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</si>
  <si>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</si>
  <si>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</si>
  <si>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Nomina de Empleados Contratados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</si>
  <si>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</si>
  <si>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</si>
  <si>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</si>
  <si>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</si>
  <si>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</si>
  <si>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</si>
  <si>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</si>
  <si>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</si>
  <si>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OFICINA NACIONAL DE ESTADISTICA- ONE</t>
  </si>
  <si>
    <t>FABIO GALARZA LOPEZ</t>
  </si>
  <si>
    <t>CHARINA RODRIGUEZ</t>
  </si>
  <si>
    <t>LIZZY ALEXANDRA FRIAS NUÑEZ</t>
  </si>
  <si>
    <t>ENCARGADO(A)</t>
  </si>
  <si>
    <t>ANDREA PEREZ FERRERA</t>
  </si>
  <si>
    <t>EDILI PEREZ VALLEJO</t>
  </si>
  <si>
    <t>MILDRED GRABIELA MARTINEZ MEJIA</t>
  </si>
  <si>
    <t>DEPARTAMENTO DE RECURSOS HUMANOS - ONE</t>
  </si>
  <si>
    <t>JORDY MEREJO DE LA CRUZ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</si>
  <si>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</si>
  <si>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</si>
  <si>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</si>
  <si>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</si>
  <si>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</si>
  <si>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</si>
  <si>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</si>
  <si>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</si>
  <si>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</si>
  <si>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DIRECCION DE ESTADISTICAS DEMOGRAFICA - ONE</t>
  </si>
  <si>
    <t>RAUL EMILIO DESENA GALARZA</t>
  </si>
  <si>
    <t>PERLA MASSIEL ROSARIO FABIAN</t>
  </si>
  <si>
    <t>MARITZA ALEXANDRA PEREZ DOMINGUEZ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</si>
  <si>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</si>
  <si>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</si>
  <si>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</si>
  <si>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</si>
  <si>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</si>
  <si>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</si>
  <si>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</si>
  <si>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JOSE MIGUEL NUÑEZ SOLANO</t>
  </si>
  <si>
    <t>TECNICO DE COMPRAS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</si>
  <si>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</si>
  <si>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</si>
  <si>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</si>
  <si>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</si>
  <si>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</si>
  <si>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</si>
  <si>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ORLANDO ALBERTO ASENCIO SANTOS</t>
  </si>
  <si>
    <t xml:space="preserve">RAFAEL ESTEBAN PEREZ SOLER </t>
  </si>
  <si>
    <t>ANALISTA PROYECTO</t>
  </si>
  <si>
    <t>ANALISTA DE DATOS</t>
  </si>
  <si>
    <t>LUIS ALFREDO TAVERAS MARMOLEJOS</t>
  </si>
  <si>
    <t>MADELIN DE LEON CONTRERAS</t>
  </si>
  <si>
    <t>DIVISION DE INVESTIGACIONES- ONE</t>
  </si>
  <si>
    <t>ANDRI MONTERO MONTERO</t>
  </si>
  <si>
    <t>MARIEL MEJIA GENAO</t>
  </si>
  <si>
    <t>YOMAYRIS ROSARIO MEDINA</t>
  </si>
  <si>
    <t>EDWIN PEREZ BRITO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</si>
  <si>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</si>
  <si>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</si>
  <si>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</si>
  <si>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</si>
  <si>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</si>
  <si>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</si>
  <si>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</si>
  <si>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</si>
  <si>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</si>
  <si>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</si>
  <si>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</si>
  <si>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</si>
  <si>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DIVISION DE SERVICIOS GENERALES-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</si>
  <si>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</si>
  <si>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</si>
  <si>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</si>
  <si>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</si>
  <si>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OPERACIONES TIC - ONE</t>
  </si>
  <si>
    <t>DEPARTAMENTO DE ESTADISTICAS AMBIENTALES- ONE</t>
  </si>
  <si>
    <t>DIVISION DE ESTADISTICAS SOCIALES Y CULTURALES- ONE</t>
  </si>
  <si>
    <t>DEPARTAMENTO DE ESTADISTICAS COYUNTURALES- ONE</t>
  </si>
  <si>
    <t>DIVISION DE INDICE DE PRODUCCION-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</si>
  <si>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</si>
  <si>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</si>
  <si>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</si>
  <si>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</si>
  <si>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</si>
  <si>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</si>
  <si>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>Mes de JULIO 2021</t>
  </si>
  <si>
    <t xml:space="preserve">AIMEE ARVEL0 GENAO </t>
  </si>
  <si>
    <t>LUIS MANUEL PEÑA SEGURA</t>
  </si>
  <si>
    <t xml:space="preserve">LORENY TORRES KING </t>
  </si>
  <si>
    <t>DEPARTAMENTO JURIDICO- ONE</t>
  </si>
  <si>
    <t xml:space="preserve">ROSANNA COLON TORRES </t>
  </si>
  <si>
    <t xml:space="preserve"> F</t>
  </si>
  <si>
    <t>27.728.09</t>
  </si>
  <si>
    <t>DANIEL ALEJANDRO DE OLEO SEGURA</t>
  </si>
  <si>
    <t>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</si>
</sst>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00"/>
    <numFmt numFmtId="166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4" fontId="0" fillId="0" borderId="0" xfId="0" applyNumberFormat="1"/>
    <xf numFmtId="0" fontId="0" fillId="0" borderId="0" xfId="0" applyNumberFormat="1"/>
    <xf numFmtId="0" fontId="19" fillId="0" borderId="0" xfId="0" applyFont="1"/>
    <xf numFmtId="0" fontId="16" fillId="33" borderId="0" xfId="0" applyFont="1" applyFill="1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19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/>
    <xf numFmtId="0" fontId="20" fillId="0" borderId="0" xfId="0" applyFont="1" applyBorder="1" applyAlignment="1">
      <alignment vertical="center"/>
    </xf>
    <xf numFmtId="0" fontId="23" fillId="35" borderId="0" xfId="0" applyFont="1" applyFill="1" applyAlignment="1">
      <alignment vertical="center"/>
    </xf>
    <xf numFmtId="164" fontId="23" fillId="35" borderId="0" xfId="0" applyNumberFormat="1" applyFont="1" applyFill="1" applyAlignment="1">
      <alignment vertical="center"/>
    </xf>
    <xf numFmtId="0" fontId="16" fillId="0" borderId="0" xfId="0" applyFont="1" applyFill="1"/>
    <xf numFmtId="4" fontId="16" fillId="0" borderId="0" xfId="0" applyNumberFormat="1" applyFon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6" fillId="0" borderId="0" xfId="0" applyNumberFormat="1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3" fillId="35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4" fontId="23" fillId="35" borderId="0" xfId="0" applyNumberFormat="1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37" borderId="0" xfId="0" applyFont="1" applyFill="1" applyAlignment="1">
      <alignment horizontal="center"/>
    </xf>
    <xf numFmtId="0" fontId="16" fillId="0" borderId="0" xfId="0" applyFont="1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16" fillId="37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6" fillId="37" borderId="0" xfId="0" applyFont="1" applyFill="1" applyAlignment="1">
      <alignment horizontal="left"/>
    </xf>
    <xf numFmtId="0" fontId="16" fillId="38" borderId="0" xfId="0" applyFont="1" applyFill="1"/>
    <xf numFmtId="0" fontId="0" fillId="38" borderId="0" xfId="0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/>
    </xf>
    <xf numFmtId="0" fontId="22" fillId="36" borderId="24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163285</xdr:rowOff>
    </xdr:from>
    <xdr:to>
      <xdr:col>0</xdr:col>
      <xdr:colOff>1734734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63285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444953</xdr:colOff>
      <xdr:row>0</xdr:row>
      <xdr:rowOff>68035</xdr:rowOff>
    </xdr:from>
    <xdr:to>
      <xdr:col>9</xdr:col>
      <xdr:colOff>725923</xdr:colOff>
      <xdr:row>4</xdr:row>
      <xdr:rowOff>147439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132" y="68035"/>
          <a:ext cx="2343727" cy="120879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5124451</xdr:colOff>
      <xdr:row>131</xdr:row>
      <xdr:rowOff>103414</xdr:rowOff>
    </xdr:from>
    <xdr:to>
      <xdr:col>6</xdr:col>
      <xdr:colOff>111974</xdr:colOff>
      <xdr:row>148</xdr:row>
      <xdr:rowOff>22532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1" y="26297164"/>
          <a:ext cx="8293608" cy="3307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67"/>
  <sheetViews>
    <sheetView showGridLines="0" tabSelected="1" zoomScale="64" zoomScaleNormal="64" zoomScaleSheetLayoutView="50" zoomScalePageLayoutView="50" workbookViewId="0">
      <selection activeCell="A17" sqref="A17"/>
    </sheetView>
  </sheetViews>
  <sheetFormatPr baseColWidth="10" defaultRowHeight="15" x14ac:dyDescent="0.25"/>
  <cols>
    <col min="1" max="1" width="95.7109375" customWidth="1"/>
    <col min="2" max="2" width="36.5703125" style="33" customWidth="1"/>
    <col min="3" max="3" width="10.5703125" style="33" customWidth="1"/>
    <col min="4" max="4" width="19.140625" style="2" customWidth="1"/>
    <col min="5" max="5" width="18.85546875" style="2" customWidth="1"/>
    <col min="6" max="6" width="18.85546875" style="1" bestFit="1" customWidth="1"/>
    <col min="7" max="7" width="16.42578125" style="1" customWidth="1"/>
    <col min="8" max="8" width="16.28515625" style="1" bestFit="1" customWidth="1"/>
    <col min="9" max="9" width="14.7109375" style="1" bestFit="1" customWidth="1"/>
    <col min="10" max="10" width="13.85546875" style="1" customWidth="1"/>
    <col min="11" max="11" width="0.140625" style="1" customWidth="1"/>
    <col min="12" max="12" width="19" style="1" customWidth="1"/>
    <col min="13" max="13" width="17.7109375" customWidth="1"/>
  </cols>
  <sheetData>
    <row r="1" spans="1:12" x14ac:dyDescent="0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26.25" x14ac:dyDescent="0.4">
      <c r="A2" s="54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ht="26.25" x14ac:dyDescent="0.4">
      <c r="A3" s="54" t="s">
        <v>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ht="20.25" x14ac:dyDescent="0.3">
      <c r="A4" s="57" t="s">
        <v>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1:12" ht="20.25" x14ac:dyDescent="0.3">
      <c r="A5" s="57" t="s">
        <v>10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1:12" ht="21" thickBot="1" x14ac:dyDescent="0.35">
      <c r="A6" s="62" t="s">
        <v>96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x14ac:dyDescent="0.25">
      <c r="A7" s="65" t="s">
        <v>14</v>
      </c>
      <c r="B7" s="60" t="s">
        <v>0</v>
      </c>
      <c r="C7" s="60" t="s">
        <v>105</v>
      </c>
      <c r="D7" s="73" t="s">
        <v>12</v>
      </c>
      <c r="E7" s="73" t="s">
        <v>13</v>
      </c>
      <c r="F7" s="67" t="s">
        <v>7</v>
      </c>
      <c r="G7" s="69" t="s">
        <v>1</v>
      </c>
      <c r="H7" s="67" t="s">
        <v>2</v>
      </c>
      <c r="I7" s="69" t="s">
        <v>3</v>
      </c>
      <c r="J7" s="67" t="s">
        <v>4</v>
      </c>
      <c r="K7" s="67" t="s">
        <v>5</v>
      </c>
      <c r="L7" s="71" t="s">
        <v>6</v>
      </c>
    </row>
    <row r="8" spans="1:12" ht="15.75" thickBot="1" x14ac:dyDescent="0.3">
      <c r="A8" s="66"/>
      <c r="B8" s="61"/>
      <c r="C8" s="61"/>
      <c r="D8" s="74"/>
      <c r="E8" s="74"/>
      <c r="F8" s="68"/>
      <c r="G8" s="70"/>
      <c r="H8" s="68"/>
      <c r="I8" s="70"/>
      <c r="J8" s="68"/>
      <c r="K8" s="68"/>
      <c r="L8" s="72"/>
    </row>
    <row r="10" spans="1:12" x14ac:dyDescent="0.25">
      <c r="A10" s="49" t="s">
        <v>19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x14ac:dyDescent="0.25">
      <c r="A11" s="25"/>
      <c r="B11" s="28"/>
      <c r="C11" s="28"/>
      <c r="D11" s="25"/>
      <c r="E11" s="25"/>
      <c r="F11" s="25"/>
      <c r="G11" s="25"/>
      <c r="H11" s="25"/>
      <c r="I11" s="25"/>
      <c r="J11" s="25"/>
      <c r="K11" s="25"/>
      <c r="L11" s="25"/>
    </row>
    <row r="12" spans="1:12" x14ac:dyDescent="0.25">
      <c r="A12" t="s">
        <v>42</v>
      </c>
      <c r="B12" s="8" t="s">
        <v>43</v>
      </c>
      <c r="C12" s="11" t="s">
        <v>95</v>
      </c>
      <c r="D12" s="24">
        <v>44276</v>
      </c>
      <c r="E12" s="24">
        <v>44460</v>
      </c>
      <c r="F12" s="12">
        <v>89500</v>
      </c>
      <c r="G12" s="11">
        <f>F12*0.0287</f>
        <v>2568.65</v>
      </c>
      <c r="H12" s="11">
        <v>9337.98</v>
      </c>
      <c r="I12" s="11">
        <f>F12*0.0304</f>
        <v>2720.8</v>
      </c>
      <c r="J12" s="11">
        <v>0</v>
      </c>
      <c r="K12" s="34">
        <v>15817.55</v>
      </c>
      <c r="L12" s="11">
        <f>F12-K12</f>
        <v>73682.45</v>
      </c>
    </row>
    <row r="13" spans="1:12" x14ac:dyDescent="0.25">
      <c r="A13" s="4" t="s">
        <v>15</v>
      </c>
      <c r="B13" s="29">
        <v>1</v>
      </c>
      <c r="C13" s="13"/>
      <c r="D13" s="4"/>
      <c r="E13" s="4"/>
      <c r="F13" s="13">
        <f>SUM(F12:F12)</f>
        <v>89500</v>
      </c>
      <c r="G13" s="13">
        <f t="shared" ref="G13:L13" si="0">SUM(G12:G12)</f>
        <v>2568.65</v>
      </c>
      <c r="H13" s="13">
        <f t="shared" si="0"/>
        <v>9337.98</v>
      </c>
      <c r="I13" s="13">
        <f t="shared" si="0"/>
        <v>2720.8</v>
      </c>
      <c r="J13" s="13">
        <f t="shared" si="0"/>
        <v>0</v>
      </c>
      <c r="K13" s="13">
        <f t="shared" si="0"/>
        <v>15817.55</v>
      </c>
      <c r="L13" s="13">
        <f t="shared" si="0"/>
        <v>73682.45</v>
      </c>
    </row>
    <row r="14" spans="1:12" x14ac:dyDescent="0.25">
      <c r="C14" s="1"/>
    </row>
    <row r="15" spans="1:12" ht="11.25" customHeight="1" x14ac:dyDescent="0.25">
      <c r="A15" s="39" t="s">
        <v>56</v>
      </c>
      <c r="B15" s="39"/>
      <c r="C15" s="38"/>
      <c r="D15" s="39"/>
      <c r="E15" s="39"/>
      <c r="F15" s="39"/>
      <c r="G15" s="39"/>
      <c r="H15" s="39"/>
      <c r="I15" s="39"/>
      <c r="J15" s="39"/>
      <c r="K15" s="39"/>
      <c r="L15" s="39"/>
    </row>
    <row r="16" spans="1:12" x14ac:dyDescent="0.25">
      <c r="A16" s="9" t="s">
        <v>57</v>
      </c>
      <c r="B16" s="10" t="s">
        <v>59</v>
      </c>
      <c r="C16" s="11" t="s">
        <v>94</v>
      </c>
      <c r="D16" s="24">
        <v>44197</v>
      </c>
      <c r="E16" s="24">
        <v>44377</v>
      </c>
      <c r="F16" s="12">
        <v>52000</v>
      </c>
      <c r="G16" s="11">
        <f>F16*0.0287</f>
        <v>1492.4</v>
      </c>
      <c r="H16" s="11">
        <v>2136.27</v>
      </c>
      <c r="I16" s="11">
        <f>F16*0.0304</f>
        <v>1580.8</v>
      </c>
      <c r="J16" s="11">
        <v>170</v>
      </c>
      <c r="K16" s="11">
        <f>+G16+H16+I16+J16</f>
        <v>5379.47</v>
      </c>
      <c r="L16" s="11">
        <f>F16-K16</f>
        <v>46620.53</v>
      </c>
    </row>
    <row r="17" spans="1:16" x14ac:dyDescent="0.25">
      <c r="A17" s="9" t="s">
        <v>92</v>
      </c>
      <c r="B17" s="10" t="s">
        <v>93</v>
      </c>
      <c r="C17" s="11" t="s">
        <v>94</v>
      </c>
      <c r="D17" s="24">
        <v>44276</v>
      </c>
      <c r="E17" s="24">
        <v>44460</v>
      </c>
      <c r="F17" s="12">
        <v>75000</v>
      </c>
      <c r="G17" s="11">
        <v>2152.5</v>
      </c>
      <c r="H17" s="11">
        <v>6309.38</v>
      </c>
      <c r="I17" s="11">
        <v>2280</v>
      </c>
      <c r="J17" s="11">
        <v>0</v>
      </c>
      <c r="K17" s="11">
        <v>10741.88</v>
      </c>
      <c r="L17" s="11">
        <v>64258.12</v>
      </c>
    </row>
    <row r="18" spans="1:16" x14ac:dyDescent="0.25">
      <c r="A18" s="9" t="s">
        <v>58</v>
      </c>
      <c r="B18" s="10" t="s">
        <v>60</v>
      </c>
      <c r="C18" s="11" t="s">
        <v>94</v>
      </c>
      <c r="D18" s="24">
        <v>44197</v>
      </c>
      <c r="E18" s="24">
        <v>44377</v>
      </c>
      <c r="F18" s="12">
        <v>52000</v>
      </c>
      <c r="G18" s="11">
        <f>F18*0.0287</f>
        <v>1492.4</v>
      </c>
      <c r="H18" s="11">
        <v>2136.27</v>
      </c>
      <c r="I18" s="11">
        <f>F18*0.0304</f>
        <v>1580.8</v>
      </c>
      <c r="J18" s="11">
        <v>170</v>
      </c>
      <c r="K18" s="11">
        <f>+G18+H18+I18+J18</f>
        <v>5379.47</v>
      </c>
      <c r="L18" s="11">
        <f>F18-K18</f>
        <v>46620.53</v>
      </c>
    </row>
    <row r="19" spans="1:16" x14ac:dyDescent="0.25">
      <c r="A19" s="9" t="s">
        <v>99</v>
      </c>
      <c r="B19" s="10" t="s">
        <v>82</v>
      </c>
      <c r="C19" s="11" t="s">
        <v>95</v>
      </c>
      <c r="D19" s="24">
        <v>44287</v>
      </c>
      <c r="E19" s="24">
        <v>44469</v>
      </c>
      <c r="F19" s="12">
        <v>40000</v>
      </c>
      <c r="G19" s="11">
        <v>1148</v>
      </c>
      <c r="H19" s="11">
        <v>442.65</v>
      </c>
      <c r="I19" s="11">
        <v>1216</v>
      </c>
      <c r="J19" s="11">
        <v>0</v>
      </c>
      <c r="K19" s="11">
        <v>2806.65</v>
      </c>
      <c r="L19" s="11">
        <v>37193.35</v>
      </c>
    </row>
    <row r="20" spans="1:16" x14ac:dyDescent="0.25">
      <c r="A20" s="4" t="s">
        <v>15</v>
      </c>
      <c r="B20" s="29">
        <v>4</v>
      </c>
      <c r="C20" s="13"/>
      <c r="D20" s="4"/>
      <c r="E20" s="4"/>
      <c r="F20" s="13">
        <f>SUM(F16:F19)</f>
        <v>219000</v>
      </c>
      <c r="G20" s="13">
        <f t="shared" ref="G20:I20" si="1">SUM(G16:G18)</f>
        <v>5137.3</v>
      </c>
      <c r="H20" s="13">
        <f>SUM(H16:H19)</f>
        <v>11024.57</v>
      </c>
      <c r="I20" s="13">
        <f t="shared" si="1"/>
        <v>5441.6</v>
      </c>
      <c r="J20" s="13">
        <f>SUM(J16:J19)</f>
        <v>340</v>
      </c>
      <c r="K20" s="13">
        <f>SUM(K16:K18)+K19</f>
        <v>24307.47</v>
      </c>
      <c r="L20" s="13">
        <f>SUM(L16:L18)+L19</f>
        <v>194692.53</v>
      </c>
    </row>
    <row r="21" spans="1:16" x14ac:dyDescent="0.25">
      <c r="B21" s="8"/>
      <c r="C21" s="1"/>
      <c r="D21"/>
      <c r="E21"/>
    </row>
    <row r="22" spans="1:16" x14ac:dyDescent="0.25">
      <c r="A22" s="39" t="s">
        <v>27</v>
      </c>
      <c r="B22" s="39"/>
      <c r="C22" s="38"/>
      <c r="D22" s="39"/>
      <c r="E22" s="39"/>
      <c r="F22" s="39"/>
      <c r="G22" s="39"/>
      <c r="H22" s="39"/>
      <c r="I22" s="39"/>
      <c r="J22" s="39"/>
      <c r="K22" s="39"/>
      <c r="L22" s="39"/>
    </row>
    <row r="23" spans="1:16" x14ac:dyDescent="0.25">
      <c r="A23" s="9" t="s">
        <v>72</v>
      </c>
      <c r="B23" s="10" t="s">
        <v>73</v>
      </c>
      <c r="C23" s="11" t="s">
        <v>95</v>
      </c>
      <c r="D23" s="24">
        <v>44244</v>
      </c>
      <c r="E23" s="24">
        <v>44425</v>
      </c>
      <c r="F23" s="12">
        <v>133000</v>
      </c>
      <c r="G23" s="11">
        <f>F23*0.0287</f>
        <v>3817.1</v>
      </c>
      <c r="H23" s="11">
        <v>19867.79</v>
      </c>
      <c r="I23" s="11">
        <f>F23*0.0304</f>
        <v>4043.2</v>
      </c>
      <c r="J23" s="11">
        <v>12107.38</v>
      </c>
      <c r="K23" s="11">
        <v>39240.410000000003</v>
      </c>
      <c r="L23" s="11">
        <f>F23-K23</f>
        <v>93759.59</v>
      </c>
    </row>
    <row r="24" spans="1:16" x14ac:dyDescent="0.25">
      <c r="A24" s="4" t="s">
        <v>15</v>
      </c>
      <c r="B24" s="29">
        <v>1</v>
      </c>
      <c r="C24" s="13"/>
      <c r="D24" s="4"/>
      <c r="E24" s="4"/>
      <c r="F24" s="13">
        <f>SUM(F23)</f>
        <v>133000</v>
      </c>
      <c r="G24" s="13">
        <f t="shared" ref="G24:L24" si="2">SUM(G23)</f>
        <v>3817.1</v>
      </c>
      <c r="H24" s="13">
        <f t="shared" si="2"/>
        <v>19867.79</v>
      </c>
      <c r="I24" s="13">
        <f t="shared" si="2"/>
        <v>4043.2</v>
      </c>
      <c r="J24" s="13">
        <f t="shared" si="2"/>
        <v>12107.38</v>
      </c>
      <c r="K24" s="13">
        <f t="shared" si="2"/>
        <v>39240.410000000003</v>
      </c>
      <c r="L24" s="13">
        <f t="shared" si="2"/>
        <v>93759.59</v>
      </c>
    </row>
    <row r="25" spans="1:16" s="18" customFormat="1" x14ac:dyDescent="0.25">
      <c r="B25" s="30"/>
    </row>
    <row r="26" spans="1:16" s="18" customFormat="1" x14ac:dyDescent="0.25">
      <c r="A26" s="39" t="s">
        <v>71</v>
      </c>
      <c r="B26" s="39"/>
      <c r="C26" s="38"/>
      <c r="D26" s="39"/>
      <c r="E26" s="39"/>
      <c r="F26" s="39"/>
      <c r="G26" s="39"/>
      <c r="H26" s="39"/>
      <c r="I26" s="39"/>
      <c r="J26" s="39"/>
      <c r="K26" s="39"/>
      <c r="L26" s="39"/>
      <c r="P26" s="47"/>
    </row>
    <row r="27" spans="1:16" x14ac:dyDescent="0.25">
      <c r="A27" t="s">
        <v>44</v>
      </c>
      <c r="B27" s="8" t="s">
        <v>45</v>
      </c>
      <c r="C27" s="11" t="s">
        <v>95</v>
      </c>
      <c r="D27" s="23">
        <v>44276</v>
      </c>
      <c r="E27" s="23">
        <v>44460</v>
      </c>
      <c r="F27" s="12">
        <v>40000</v>
      </c>
      <c r="G27" s="11">
        <f>F27*0.0287</f>
        <v>1148</v>
      </c>
      <c r="H27" s="11">
        <v>442.65</v>
      </c>
      <c r="I27" s="11">
        <f>F27*0.0304</f>
        <v>1216</v>
      </c>
      <c r="J27" s="11">
        <v>0</v>
      </c>
      <c r="K27" s="11">
        <f>G27+H27+I27</f>
        <v>2806.65</v>
      </c>
      <c r="L27" s="11">
        <f>F27-K27</f>
        <v>37193.35</v>
      </c>
    </row>
    <row r="28" spans="1:16" s="18" customFormat="1" x14ac:dyDescent="0.25">
      <c r="A28" s="9" t="s">
        <v>48</v>
      </c>
      <c r="B28" s="10" t="s">
        <v>17</v>
      </c>
      <c r="C28" s="11" t="s">
        <v>94</v>
      </c>
      <c r="D28" s="23">
        <v>44276</v>
      </c>
      <c r="E28" s="23">
        <v>44460</v>
      </c>
      <c r="F28" s="12">
        <v>40000</v>
      </c>
      <c r="G28" s="11">
        <f>F28*0.0287</f>
        <v>1148</v>
      </c>
      <c r="H28" s="11">
        <v>442.65</v>
      </c>
      <c r="I28" s="11">
        <f>F28*0.0304</f>
        <v>1216</v>
      </c>
      <c r="J28" s="11">
        <v>377</v>
      </c>
      <c r="K28" s="11">
        <v>3184.25</v>
      </c>
      <c r="L28" s="11">
        <v>36815.75</v>
      </c>
    </row>
    <row r="29" spans="1:16" s="18" customFormat="1" x14ac:dyDescent="0.25">
      <c r="A29" s="4" t="s">
        <v>15</v>
      </c>
      <c r="B29" s="29">
        <v>2</v>
      </c>
      <c r="C29" s="13"/>
      <c r="D29" s="4"/>
      <c r="E29" s="4"/>
      <c r="F29" s="13">
        <f>SUM(F27:F28)</f>
        <v>80000</v>
      </c>
      <c r="G29" s="13">
        <f t="shared" ref="G29:L29" si="3">SUM(G27:G28)</f>
        <v>2296</v>
      </c>
      <c r="H29" s="13">
        <f t="shared" si="3"/>
        <v>885.3</v>
      </c>
      <c r="I29" s="13">
        <f t="shared" si="3"/>
        <v>2432</v>
      </c>
      <c r="J29" s="13">
        <f t="shared" si="3"/>
        <v>377</v>
      </c>
      <c r="K29" s="13">
        <f t="shared" si="3"/>
        <v>5990.9</v>
      </c>
      <c r="L29" s="13">
        <f t="shared" si="3"/>
        <v>74009.100000000006</v>
      </c>
    </row>
    <row r="30" spans="1:16" s="18" customFormat="1" x14ac:dyDescent="0.25">
      <c r="B30" s="30"/>
    </row>
    <row r="31" spans="1:16" s="18" customFormat="1" x14ac:dyDescent="0.25">
      <c r="A31" s="39" t="s">
        <v>74</v>
      </c>
      <c r="B31" s="39"/>
      <c r="C31" s="38"/>
      <c r="D31" s="39"/>
      <c r="E31" s="39"/>
      <c r="F31" s="39"/>
      <c r="G31" s="39"/>
      <c r="H31" s="39"/>
      <c r="I31" s="39"/>
      <c r="J31" s="39"/>
      <c r="K31" s="39"/>
      <c r="L31" s="39"/>
    </row>
    <row r="32" spans="1:16" s="18" customFormat="1" x14ac:dyDescent="0.25">
      <c r="A32" s="9" t="s">
        <v>20</v>
      </c>
      <c r="B32" s="10" t="s">
        <v>17</v>
      </c>
      <c r="C32" s="11" t="s">
        <v>94</v>
      </c>
      <c r="D32" s="23">
        <v>44256</v>
      </c>
      <c r="E32" s="23">
        <v>44440</v>
      </c>
      <c r="F32" s="12">
        <v>40000</v>
      </c>
      <c r="G32" s="11">
        <f>F32*0.0287</f>
        <v>1148</v>
      </c>
      <c r="H32" s="11">
        <v>442.65</v>
      </c>
      <c r="I32" s="11">
        <f>F32*0.0304</f>
        <v>1216</v>
      </c>
      <c r="J32" s="11">
        <v>0</v>
      </c>
      <c r="K32" s="11">
        <v>2806.65</v>
      </c>
      <c r="L32" s="11">
        <f>F32-K32</f>
        <v>37193.35</v>
      </c>
    </row>
    <row r="33" spans="1:12" s="18" customFormat="1" x14ac:dyDescent="0.25">
      <c r="A33" s="9" t="s">
        <v>46</v>
      </c>
      <c r="B33" s="10" t="s">
        <v>47</v>
      </c>
      <c r="C33" s="11" t="s">
        <v>95</v>
      </c>
      <c r="D33" s="23">
        <v>44276</v>
      </c>
      <c r="E33" s="23">
        <v>44460</v>
      </c>
      <c r="F33" s="12">
        <v>40000</v>
      </c>
      <c r="G33" s="11">
        <f>F33*0.0287</f>
        <v>1148</v>
      </c>
      <c r="H33" s="11">
        <v>442.65</v>
      </c>
      <c r="I33" s="11">
        <f>F33*0.0304</f>
        <v>1216</v>
      </c>
      <c r="J33" s="11">
        <v>252.5</v>
      </c>
      <c r="K33" s="11">
        <v>4861.3500000000004</v>
      </c>
      <c r="L33" s="11">
        <f>F33-K33</f>
        <v>35138.65</v>
      </c>
    </row>
    <row r="34" spans="1:12" s="18" customFormat="1" x14ac:dyDescent="0.25">
      <c r="A34" s="4" t="s">
        <v>15</v>
      </c>
      <c r="B34" s="29">
        <v>2</v>
      </c>
      <c r="C34" s="13"/>
      <c r="D34" s="4"/>
      <c r="E34" s="4"/>
      <c r="F34" s="13">
        <f>SUM(F32:F33)</f>
        <v>80000</v>
      </c>
      <c r="G34" s="13">
        <f t="shared" ref="G34:L34" si="4">SUM(G32:G33)</f>
        <v>2296</v>
      </c>
      <c r="H34" s="13">
        <f t="shared" si="4"/>
        <v>885.3</v>
      </c>
      <c r="I34" s="13">
        <f t="shared" si="4"/>
        <v>2432</v>
      </c>
      <c r="J34" s="13">
        <f t="shared" si="4"/>
        <v>252.5</v>
      </c>
      <c r="K34" s="13">
        <f t="shared" si="4"/>
        <v>7668</v>
      </c>
      <c r="L34" s="13">
        <f t="shared" si="4"/>
        <v>72332</v>
      </c>
    </row>
    <row r="35" spans="1:12" s="18" customFormat="1" x14ac:dyDescent="0.25">
      <c r="B35" s="30"/>
    </row>
    <row r="36" spans="1:12" s="18" customFormat="1" x14ac:dyDescent="0.25">
      <c r="A36" s="39" t="s">
        <v>75</v>
      </c>
      <c r="B36" s="39"/>
      <c r="C36" s="38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18" customFormat="1" x14ac:dyDescent="0.25">
      <c r="A37" s="9" t="s">
        <v>21</v>
      </c>
      <c r="B37" s="10" t="s">
        <v>17</v>
      </c>
      <c r="C37" s="11" t="s">
        <v>95</v>
      </c>
      <c r="D37" s="24">
        <v>44256</v>
      </c>
      <c r="E37" s="24">
        <v>44440</v>
      </c>
      <c r="F37" s="12">
        <v>40000</v>
      </c>
      <c r="G37" s="11">
        <f>F37*0.0287</f>
        <v>1148</v>
      </c>
      <c r="H37" s="11">
        <v>442.65</v>
      </c>
      <c r="I37" s="11">
        <f>F37*0.0304</f>
        <v>1216</v>
      </c>
      <c r="J37" s="11">
        <v>1803.41</v>
      </c>
      <c r="K37" s="11">
        <v>4610.0600000000004</v>
      </c>
      <c r="L37" s="11">
        <f>F37-K37</f>
        <v>35389.94</v>
      </c>
    </row>
    <row r="38" spans="1:12" s="18" customFormat="1" x14ac:dyDescent="0.25">
      <c r="A38" s="4" t="s">
        <v>15</v>
      </c>
      <c r="B38" s="29">
        <v>1</v>
      </c>
      <c r="C38" s="13"/>
      <c r="D38" s="4"/>
      <c r="E38" s="4"/>
      <c r="F38" s="13">
        <f>SUM(F37:F37)</f>
        <v>40000</v>
      </c>
      <c r="G38" s="13">
        <f t="shared" ref="G38:L38" si="5">SUM(G37:G37)</f>
        <v>1148</v>
      </c>
      <c r="H38" s="13">
        <f t="shared" si="5"/>
        <v>442.65</v>
      </c>
      <c r="I38" s="13">
        <f t="shared" si="5"/>
        <v>1216</v>
      </c>
      <c r="J38" s="13">
        <f t="shared" si="5"/>
        <v>1803.41</v>
      </c>
      <c r="K38" s="13">
        <f t="shared" si="5"/>
        <v>4610.0600000000004</v>
      </c>
      <c r="L38" s="13">
        <f t="shared" si="5"/>
        <v>35389.94</v>
      </c>
    </row>
    <row r="39" spans="1:12" s="18" customFormat="1" x14ac:dyDescent="0.25">
      <c r="B39" s="30"/>
      <c r="C39" s="27"/>
      <c r="F39" s="27"/>
      <c r="G39" s="27"/>
      <c r="H39" s="27"/>
      <c r="I39" s="27"/>
      <c r="J39" s="27"/>
      <c r="K39" s="27"/>
      <c r="L39" s="27"/>
    </row>
    <row r="40" spans="1:12" x14ac:dyDescent="0.25">
      <c r="A40" s="39" t="s">
        <v>76</v>
      </c>
      <c r="B40" s="39"/>
      <c r="C40" s="38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2.75" customHeight="1" x14ac:dyDescent="0.25">
      <c r="A41" s="9" t="s">
        <v>34</v>
      </c>
      <c r="B41" s="10" t="s">
        <v>73</v>
      </c>
      <c r="C41" s="11" t="s">
        <v>95</v>
      </c>
      <c r="D41" s="24">
        <v>44279</v>
      </c>
      <c r="E41" s="24">
        <v>44463</v>
      </c>
      <c r="F41" s="12">
        <v>133000</v>
      </c>
      <c r="G41" s="11">
        <f>F41*0.0287</f>
        <v>3817.1</v>
      </c>
      <c r="H41" s="11">
        <v>19867.79</v>
      </c>
      <c r="I41" s="11">
        <f>F41*0.0304</f>
        <v>4043.2</v>
      </c>
      <c r="J41" s="11">
        <v>402</v>
      </c>
      <c r="K41" s="11">
        <v>29363.99</v>
      </c>
      <c r="L41" s="11">
        <f>F41-K41</f>
        <v>103636.01</v>
      </c>
    </row>
    <row r="42" spans="1:12" ht="12.75" customHeight="1" x14ac:dyDescent="0.25">
      <c r="A42" s="9" t="s">
        <v>97</v>
      </c>
      <c r="B42" s="10" t="s">
        <v>17</v>
      </c>
      <c r="C42" s="11" t="s">
        <v>95</v>
      </c>
      <c r="D42" s="24">
        <v>44287</v>
      </c>
      <c r="E42" s="24">
        <v>44469</v>
      </c>
      <c r="F42" s="12">
        <v>60000</v>
      </c>
      <c r="G42" s="11">
        <v>1722</v>
      </c>
      <c r="H42" s="11">
        <v>3486.68</v>
      </c>
      <c r="I42" s="11">
        <v>1824</v>
      </c>
      <c r="J42" s="11">
        <v>3330.33</v>
      </c>
      <c r="K42" s="11">
        <v>10363.01</v>
      </c>
      <c r="L42" s="11">
        <v>49636.99</v>
      </c>
    </row>
    <row r="43" spans="1:12" ht="18" customHeight="1" x14ac:dyDescent="0.25">
      <c r="A43" s="4" t="s">
        <v>15</v>
      </c>
      <c r="B43" s="29">
        <v>2</v>
      </c>
      <c r="C43" s="13"/>
      <c r="D43" s="4"/>
      <c r="E43" s="4"/>
      <c r="F43" s="13">
        <f t="shared" ref="F43:L43" si="6">SUM(F41:F41)+F42</f>
        <v>193000</v>
      </c>
      <c r="G43" s="13">
        <f t="shared" si="6"/>
        <v>5539.1</v>
      </c>
      <c r="H43" s="13">
        <f t="shared" si="6"/>
        <v>23354.47</v>
      </c>
      <c r="I43" s="13">
        <f t="shared" si="6"/>
        <v>5867.2</v>
      </c>
      <c r="J43" s="13">
        <f t="shared" si="6"/>
        <v>3732.33</v>
      </c>
      <c r="K43" s="13">
        <f t="shared" si="6"/>
        <v>39727</v>
      </c>
      <c r="L43" s="13">
        <f t="shared" si="6"/>
        <v>153273</v>
      </c>
    </row>
    <row r="44" spans="1:12" s="18" customFormat="1" x14ac:dyDescent="0.25">
      <c r="B44" s="30"/>
      <c r="C44" s="27"/>
      <c r="F44" s="27"/>
      <c r="G44" s="27"/>
      <c r="H44" s="27"/>
      <c r="I44" s="27"/>
      <c r="J44" s="27"/>
      <c r="K44" s="27"/>
      <c r="L44" s="27"/>
    </row>
    <row r="45" spans="1:12" x14ac:dyDescent="0.25">
      <c r="A45" s="39" t="s">
        <v>77</v>
      </c>
      <c r="B45" s="39"/>
      <c r="C45" s="38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2.75" customHeight="1" x14ac:dyDescent="0.25">
      <c r="A46" s="9" t="s">
        <v>53</v>
      </c>
      <c r="B46" s="10" t="s">
        <v>73</v>
      </c>
      <c r="C46" s="11" t="s">
        <v>95</v>
      </c>
      <c r="D46" s="23">
        <v>44276</v>
      </c>
      <c r="E46" s="23">
        <v>44460</v>
      </c>
      <c r="F46" s="12">
        <v>89500</v>
      </c>
      <c r="G46" s="11">
        <f>F46*0.0287</f>
        <v>2568.65</v>
      </c>
      <c r="H46" s="11">
        <v>9635.51</v>
      </c>
      <c r="I46" s="11">
        <f>F46*0.0304</f>
        <v>2720.8</v>
      </c>
      <c r="J46" s="11">
        <v>252.5</v>
      </c>
      <c r="K46" s="11">
        <f>+J46+I46+H46+G46</f>
        <v>15177.460000000001</v>
      </c>
      <c r="L46" s="11">
        <f>F46-K46</f>
        <v>74322.539999999994</v>
      </c>
    </row>
    <row r="47" spans="1:12" ht="18" customHeight="1" x14ac:dyDescent="0.25">
      <c r="A47" s="4" t="s">
        <v>15</v>
      </c>
      <c r="B47" s="29">
        <v>1</v>
      </c>
      <c r="C47" s="13"/>
      <c r="D47" s="4"/>
      <c r="E47" s="4"/>
      <c r="F47" s="13">
        <f t="shared" ref="F47:L47" si="7">SUM(F46:F46)</f>
        <v>89500</v>
      </c>
      <c r="G47" s="13">
        <f t="shared" si="7"/>
        <v>2568.65</v>
      </c>
      <c r="H47" s="13">
        <f t="shared" si="7"/>
        <v>9635.51</v>
      </c>
      <c r="I47" s="13">
        <f t="shared" si="7"/>
        <v>2720.8</v>
      </c>
      <c r="J47" s="13">
        <f t="shared" si="7"/>
        <v>252.5</v>
      </c>
      <c r="K47" s="13">
        <f t="shared" si="7"/>
        <v>15177.460000000001</v>
      </c>
      <c r="L47" s="13">
        <f t="shared" si="7"/>
        <v>74322.539999999994</v>
      </c>
    </row>
    <row r="48" spans="1:12" s="18" customFormat="1" x14ac:dyDescent="0.25">
      <c r="B48" s="30"/>
      <c r="C48" s="27"/>
      <c r="F48" s="27"/>
      <c r="G48" s="27"/>
      <c r="H48" s="27"/>
      <c r="I48" s="27"/>
      <c r="J48" s="27"/>
      <c r="K48" s="27"/>
      <c r="L48" s="27"/>
    </row>
    <row r="49" spans="1:12" s="18" customFormat="1" x14ac:dyDescent="0.25">
      <c r="A49" s="39" t="s">
        <v>78</v>
      </c>
      <c r="B49" s="39"/>
      <c r="C49" s="38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12.75" customHeight="1" x14ac:dyDescent="0.25">
      <c r="A50" s="9" t="s">
        <v>29</v>
      </c>
      <c r="B50" s="10" t="s">
        <v>30</v>
      </c>
      <c r="C50" s="11" t="s">
        <v>95</v>
      </c>
      <c r="D50" s="24">
        <v>44245</v>
      </c>
      <c r="E50" s="24">
        <v>44426</v>
      </c>
      <c r="F50" s="12">
        <v>165000</v>
      </c>
      <c r="G50" s="11">
        <f>F50*0.0287</f>
        <v>4735.5</v>
      </c>
      <c r="H50" s="11">
        <v>27624.36</v>
      </c>
      <c r="I50" s="11">
        <v>4098.53</v>
      </c>
      <c r="J50" s="11">
        <v>0</v>
      </c>
      <c r="K50" s="11">
        <f>G50+H50+I50</f>
        <v>36458.39</v>
      </c>
      <c r="L50" s="11">
        <f>F50-K50</f>
        <v>128541.61</v>
      </c>
    </row>
    <row r="51" spans="1:12" ht="18" customHeight="1" x14ac:dyDescent="0.25">
      <c r="A51" s="4" t="s">
        <v>15</v>
      </c>
      <c r="B51" s="29">
        <v>1</v>
      </c>
      <c r="C51" s="13"/>
      <c r="D51" s="4"/>
      <c r="E51" s="4"/>
      <c r="F51" s="13">
        <f>SUM(F50:F50)</f>
        <v>165000</v>
      </c>
      <c r="G51" s="13">
        <f t="shared" ref="G51:L51" si="8">SUM(G50:G50)</f>
        <v>4735.5</v>
      </c>
      <c r="H51" s="13">
        <f t="shared" si="8"/>
        <v>27624.36</v>
      </c>
      <c r="I51" s="13">
        <f t="shared" si="8"/>
        <v>4098.53</v>
      </c>
      <c r="J51" s="13">
        <f t="shared" si="8"/>
        <v>0</v>
      </c>
      <c r="K51" s="13">
        <f t="shared" si="8"/>
        <v>36458.39</v>
      </c>
      <c r="L51" s="13">
        <f t="shared" si="8"/>
        <v>128541.61</v>
      </c>
    </row>
    <row r="52" spans="1:12" s="18" customFormat="1" x14ac:dyDescent="0.25">
      <c r="B52" s="30"/>
      <c r="C52" s="27"/>
      <c r="F52" s="27"/>
      <c r="G52" s="27"/>
      <c r="H52" s="27"/>
      <c r="I52" s="27"/>
      <c r="J52" s="27"/>
      <c r="K52" s="27"/>
      <c r="L52" s="27"/>
    </row>
    <row r="53" spans="1:12" s="18" customFormat="1" x14ac:dyDescent="0.25">
      <c r="A53" s="39" t="s">
        <v>79</v>
      </c>
      <c r="B53" s="39"/>
      <c r="C53" s="38"/>
      <c r="D53" s="39"/>
      <c r="E53" s="39"/>
      <c r="F53" s="39"/>
      <c r="G53" s="39"/>
      <c r="H53" s="39"/>
      <c r="I53" s="39"/>
      <c r="J53" s="39"/>
      <c r="K53" s="39"/>
      <c r="L53" s="39"/>
    </row>
    <row r="54" spans="1:12" ht="12.75" customHeight="1" x14ac:dyDescent="0.25">
      <c r="A54" s="9" t="s">
        <v>31</v>
      </c>
      <c r="B54" s="10" t="s">
        <v>23</v>
      </c>
      <c r="C54" s="11" t="s">
        <v>95</v>
      </c>
      <c r="D54" s="24">
        <v>44268</v>
      </c>
      <c r="E54" s="24">
        <v>44452</v>
      </c>
      <c r="F54" s="12">
        <v>89500</v>
      </c>
      <c r="G54" s="11">
        <f>F54*0.0287</f>
        <v>2568.65</v>
      </c>
      <c r="H54" s="11">
        <v>9337.98</v>
      </c>
      <c r="I54" s="11">
        <f>F54*0.0304</f>
        <v>2720.8</v>
      </c>
      <c r="J54" s="11">
        <v>1492.12</v>
      </c>
      <c r="K54" s="11">
        <f>G54+H54+I54+J54</f>
        <v>16119.55</v>
      </c>
      <c r="L54" s="11">
        <f>F54-K54</f>
        <v>73380.45</v>
      </c>
    </row>
    <row r="55" spans="1:12" ht="12.75" customHeight="1" x14ac:dyDescent="0.25">
      <c r="A55" s="9" t="s">
        <v>81</v>
      </c>
      <c r="B55" s="10" t="s">
        <v>82</v>
      </c>
      <c r="C55" s="11" t="s">
        <v>95</v>
      </c>
      <c r="D55" s="24">
        <v>44242</v>
      </c>
      <c r="E55" s="24">
        <v>44423</v>
      </c>
      <c r="F55" s="12">
        <v>32000</v>
      </c>
      <c r="G55" s="11">
        <f>F55*0.0287</f>
        <v>918.4</v>
      </c>
      <c r="H55" s="11">
        <v>0</v>
      </c>
      <c r="I55" s="11">
        <f>F55*0.0304</f>
        <v>972.8</v>
      </c>
      <c r="J55" s="11">
        <v>0</v>
      </c>
      <c r="K55" s="35">
        <f>+G55+I55</f>
        <v>1891.1999999999998</v>
      </c>
      <c r="L55" s="11">
        <f>F55-K55</f>
        <v>30108.799999999999</v>
      </c>
    </row>
    <row r="56" spans="1:12" ht="18" customHeight="1" x14ac:dyDescent="0.25">
      <c r="A56" s="4" t="s">
        <v>15</v>
      </c>
      <c r="B56" s="29">
        <v>2</v>
      </c>
      <c r="C56" s="13"/>
      <c r="D56" s="4"/>
      <c r="E56" s="4"/>
      <c r="F56" s="13">
        <f>SUM(F54:F55)</f>
        <v>121500</v>
      </c>
      <c r="G56" s="13">
        <f t="shared" ref="G56:L56" si="9">SUM(G54:G55)</f>
        <v>3487.05</v>
      </c>
      <c r="H56" s="13">
        <f t="shared" si="9"/>
        <v>9337.98</v>
      </c>
      <c r="I56" s="13">
        <f t="shared" si="9"/>
        <v>3693.6000000000004</v>
      </c>
      <c r="J56" s="13">
        <f t="shared" si="9"/>
        <v>1492.12</v>
      </c>
      <c r="K56" s="13">
        <f t="shared" si="9"/>
        <v>18010.75</v>
      </c>
      <c r="L56" s="13">
        <f t="shared" si="9"/>
        <v>103489.25</v>
      </c>
    </row>
    <row r="57" spans="1:12" x14ac:dyDescent="0.25">
      <c r="A57" s="18"/>
      <c r="B57" s="30"/>
      <c r="C57" s="27"/>
      <c r="D57" s="18"/>
      <c r="E57" s="18"/>
      <c r="F57" s="27"/>
      <c r="G57" s="27"/>
      <c r="H57" s="27"/>
      <c r="I57" s="27"/>
      <c r="J57" s="27"/>
      <c r="K57" s="27"/>
      <c r="L57" s="27"/>
    </row>
    <row r="58" spans="1:12" x14ac:dyDescent="0.25">
      <c r="A58" s="39" t="s">
        <v>80</v>
      </c>
      <c r="B58" s="39"/>
      <c r="C58" s="38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5" customHeight="1" x14ac:dyDescent="0.25">
      <c r="A59" s="9" t="s">
        <v>32</v>
      </c>
      <c r="B59" s="10" t="s">
        <v>33</v>
      </c>
      <c r="C59" s="11" t="s">
        <v>95</v>
      </c>
      <c r="D59" s="24">
        <v>44268</v>
      </c>
      <c r="E59" s="24">
        <v>44452</v>
      </c>
      <c r="F59" s="12">
        <v>58000</v>
      </c>
      <c r="G59" s="11">
        <v>1664.6</v>
      </c>
      <c r="H59" s="11">
        <v>3110.32</v>
      </c>
      <c r="I59" s="11">
        <v>1763.2</v>
      </c>
      <c r="J59" s="11">
        <v>352.5</v>
      </c>
      <c r="K59" s="11">
        <f>+J59+I59+H59+G59</f>
        <v>6890.6200000000008</v>
      </c>
      <c r="L59" s="11">
        <f>F59-K59</f>
        <v>51109.38</v>
      </c>
    </row>
    <row r="60" spans="1:12" ht="18" customHeight="1" x14ac:dyDescent="0.25">
      <c r="A60" s="4" t="s">
        <v>15</v>
      </c>
      <c r="B60" s="29">
        <v>1</v>
      </c>
      <c r="C60" s="13"/>
      <c r="D60" s="4"/>
      <c r="E60" s="4"/>
      <c r="F60" s="13">
        <f>SUM(F59:F59)</f>
        <v>58000</v>
      </c>
      <c r="G60" s="13">
        <f t="shared" ref="G60:L60" si="10">SUM(G59:G59)</f>
        <v>1664.6</v>
      </c>
      <c r="H60" s="13">
        <f t="shared" si="10"/>
        <v>3110.32</v>
      </c>
      <c r="I60" s="13">
        <f t="shared" si="10"/>
        <v>1763.2</v>
      </c>
      <c r="J60" s="13">
        <f t="shared" si="10"/>
        <v>352.5</v>
      </c>
      <c r="K60" s="13">
        <f t="shared" si="10"/>
        <v>6890.6200000000008</v>
      </c>
      <c r="L60" s="13">
        <f t="shared" si="10"/>
        <v>51109.38</v>
      </c>
    </row>
    <row r="61" spans="1:12" s="18" customFormat="1" x14ac:dyDescent="0.25">
      <c r="B61" s="30"/>
      <c r="C61" s="27"/>
      <c r="F61" s="27"/>
      <c r="G61" s="27"/>
      <c r="H61" s="27"/>
      <c r="I61" s="27"/>
      <c r="J61" s="27"/>
      <c r="K61" s="27"/>
      <c r="L61" s="27"/>
    </row>
    <row r="62" spans="1:12" s="18" customFormat="1" x14ac:dyDescent="0.25">
      <c r="A62" s="39" t="s">
        <v>83</v>
      </c>
      <c r="B62" s="39"/>
      <c r="C62" s="38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12.75" customHeight="1" x14ac:dyDescent="0.25">
      <c r="A63" s="9" t="s">
        <v>22</v>
      </c>
      <c r="B63" s="10" t="s">
        <v>23</v>
      </c>
      <c r="C63" s="11" t="s">
        <v>95</v>
      </c>
      <c r="D63" s="24">
        <v>44256</v>
      </c>
      <c r="E63" s="24">
        <v>44440</v>
      </c>
      <c r="F63" s="12">
        <v>106500</v>
      </c>
      <c r="G63" s="11">
        <f>F63*0.0287</f>
        <v>3056.55</v>
      </c>
      <c r="H63" s="11">
        <v>9635.51</v>
      </c>
      <c r="I63" s="11">
        <f>F63*0.0304</f>
        <v>3237.6</v>
      </c>
      <c r="J63" s="11">
        <v>252.5</v>
      </c>
      <c r="K63" s="11">
        <v>20180.98</v>
      </c>
      <c r="L63" s="11">
        <f>F63-K63</f>
        <v>86319.02</v>
      </c>
    </row>
    <row r="64" spans="1:12" ht="12.75" customHeight="1" x14ac:dyDescent="0.25">
      <c r="A64" s="9" t="s">
        <v>49</v>
      </c>
      <c r="B64" s="10" t="s">
        <v>50</v>
      </c>
      <c r="C64" s="11" t="s">
        <v>94</v>
      </c>
      <c r="D64" s="23">
        <v>44276</v>
      </c>
      <c r="E64" s="23">
        <v>44460</v>
      </c>
      <c r="F64" s="12">
        <v>44000</v>
      </c>
      <c r="G64" s="11">
        <f>F64*0.0287</f>
        <v>1262.8</v>
      </c>
      <c r="H64" s="11">
        <v>1007.19</v>
      </c>
      <c r="I64" s="11">
        <f>F64*0.0304</f>
        <v>1337.6</v>
      </c>
      <c r="J64" s="11">
        <v>1216.67</v>
      </c>
      <c r="K64" s="11">
        <v>4824.26</v>
      </c>
      <c r="L64" s="11">
        <f>F64-K64</f>
        <v>39175.74</v>
      </c>
    </row>
    <row r="65" spans="1:12" ht="18" customHeight="1" x14ac:dyDescent="0.25">
      <c r="A65" s="4" t="s">
        <v>15</v>
      </c>
      <c r="B65" s="29">
        <v>2</v>
      </c>
      <c r="C65" s="13"/>
      <c r="D65" s="4"/>
      <c r="E65" s="4"/>
      <c r="F65" s="13">
        <f>SUM(F63:F64)</f>
        <v>150500</v>
      </c>
      <c r="G65" s="13">
        <f t="shared" ref="G65:L65" si="11">SUM(G63:G64)</f>
        <v>4319.3500000000004</v>
      </c>
      <c r="H65" s="13">
        <f t="shared" si="11"/>
        <v>10642.7</v>
      </c>
      <c r="I65" s="13">
        <f t="shared" si="11"/>
        <v>4575.2</v>
      </c>
      <c r="J65" s="13">
        <f t="shared" si="11"/>
        <v>1469.17</v>
      </c>
      <c r="K65" s="13">
        <f t="shared" si="11"/>
        <v>25005.239999999998</v>
      </c>
      <c r="L65" s="13">
        <f t="shared" si="11"/>
        <v>125494.76000000001</v>
      </c>
    </row>
    <row r="66" spans="1:12" x14ac:dyDescent="0.25">
      <c r="A66" s="18"/>
      <c r="B66" s="30"/>
      <c r="C66" s="27"/>
      <c r="D66" s="18"/>
      <c r="E66" s="18"/>
      <c r="F66" s="27"/>
      <c r="G66" s="27"/>
      <c r="H66" s="27"/>
      <c r="I66" s="27"/>
      <c r="J66" s="27"/>
      <c r="K66" s="27"/>
      <c r="L66" s="27"/>
    </row>
    <row r="67" spans="1:12" s="18" customFormat="1" x14ac:dyDescent="0.25">
      <c r="A67" s="39" t="s">
        <v>84</v>
      </c>
      <c r="B67" s="39"/>
      <c r="C67" s="38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2.75" customHeight="1" x14ac:dyDescent="0.25">
      <c r="A68" s="9" t="s">
        <v>51</v>
      </c>
      <c r="B68" s="10" t="s">
        <v>52</v>
      </c>
      <c r="C68" s="11" t="s">
        <v>95</v>
      </c>
      <c r="D68" s="24">
        <v>44286</v>
      </c>
      <c r="E68" s="24">
        <v>44470</v>
      </c>
      <c r="F68" s="12">
        <v>50000</v>
      </c>
      <c r="G68" s="11">
        <f>F68*0.0287</f>
        <v>1435</v>
      </c>
      <c r="H68" s="11">
        <v>1854</v>
      </c>
      <c r="I68" s="11">
        <f>F68*0.0304</f>
        <v>1520</v>
      </c>
      <c r="J68" s="11">
        <v>0</v>
      </c>
      <c r="K68" s="11">
        <f>G68+H68+I68</f>
        <v>4809</v>
      </c>
      <c r="L68" s="11">
        <f>F68-K68</f>
        <v>45191</v>
      </c>
    </row>
    <row r="69" spans="1:12" ht="12.75" customHeight="1" x14ac:dyDescent="0.25">
      <c r="A69" s="9" t="s">
        <v>98</v>
      </c>
      <c r="B69" s="10" t="s">
        <v>52</v>
      </c>
      <c r="C69" s="11" t="s">
        <v>94</v>
      </c>
      <c r="D69" s="24">
        <v>44256</v>
      </c>
      <c r="E69" s="24">
        <v>44439</v>
      </c>
      <c r="F69" s="12">
        <v>35000</v>
      </c>
      <c r="G69" s="11">
        <v>1004.5</v>
      </c>
      <c r="H69" s="11">
        <v>0</v>
      </c>
      <c r="I69" s="11">
        <v>1064</v>
      </c>
      <c r="J69" s="11">
        <v>0</v>
      </c>
      <c r="K69" s="11">
        <v>2068.5</v>
      </c>
      <c r="L69" s="11">
        <v>32931.5</v>
      </c>
    </row>
    <row r="70" spans="1:12" ht="18" customHeight="1" x14ac:dyDescent="0.25">
      <c r="A70" s="4" t="s">
        <v>15</v>
      </c>
      <c r="B70" s="29">
        <v>2</v>
      </c>
      <c r="C70" s="13"/>
      <c r="D70" s="4"/>
      <c r="E70" s="4"/>
      <c r="F70" s="13">
        <f>SUM(F68:F68)+F69</f>
        <v>85000</v>
      </c>
      <c r="G70" s="13">
        <f>SUM(G68:G68)+G69</f>
        <v>2439.5</v>
      </c>
      <c r="H70" s="13">
        <f>SUM(H68:H68)+H69</f>
        <v>1854</v>
      </c>
      <c r="I70" s="13">
        <f>SUM(I68:I68)+I69</f>
        <v>2584</v>
      </c>
      <c r="J70" s="13">
        <f t="shared" ref="J70" si="12">SUM(J68:J68)</f>
        <v>0</v>
      </c>
      <c r="K70" s="13">
        <f>SUM(K68:K68)+K69</f>
        <v>6877.5</v>
      </c>
      <c r="L70" s="13">
        <f>SUM(L68:L68)+L69</f>
        <v>78122.5</v>
      </c>
    </row>
    <row r="71" spans="1:12" s="18" customFormat="1" x14ac:dyDescent="0.25">
      <c r="B71" s="30"/>
      <c r="C71" s="27"/>
      <c r="F71" s="27"/>
      <c r="G71" s="27"/>
      <c r="H71" s="27"/>
      <c r="I71" s="27"/>
      <c r="J71" s="27"/>
      <c r="K71" s="27"/>
      <c r="L71" s="27"/>
    </row>
    <row r="72" spans="1:12" s="18" customFormat="1" x14ac:dyDescent="0.25">
      <c r="A72" s="39" t="s">
        <v>85</v>
      </c>
      <c r="B72" s="39"/>
      <c r="C72" s="38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2.75" customHeight="1" x14ac:dyDescent="0.25">
      <c r="A73" s="9" t="s">
        <v>28</v>
      </c>
      <c r="B73" s="10" t="s">
        <v>73</v>
      </c>
      <c r="C73" s="11" t="s">
        <v>94</v>
      </c>
      <c r="D73" s="24">
        <v>44268</v>
      </c>
      <c r="E73" s="24">
        <v>44452</v>
      </c>
      <c r="F73" s="12">
        <v>133000</v>
      </c>
      <c r="G73" s="11">
        <f>F73*0.0287</f>
        <v>3817.1</v>
      </c>
      <c r="H73" s="11">
        <v>19867.79</v>
      </c>
      <c r="I73" s="11">
        <f>F73*0.0304</f>
        <v>4043.2</v>
      </c>
      <c r="J73" s="11">
        <v>0</v>
      </c>
      <c r="K73" s="11">
        <f>G73+H73+I73</f>
        <v>27728.09</v>
      </c>
      <c r="L73" s="11">
        <f>F73-K73</f>
        <v>105271.91</v>
      </c>
    </row>
    <row r="74" spans="1:12" ht="18" customHeight="1" x14ac:dyDescent="0.25">
      <c r="A74" s="4" t="s">
        <v>15</v>
      </c>
      <c r="B74" s="29">
        <v>1</v>
      </c>
      <c r="C74" s="13"/>
      <c r="D74" s="4"/>
      <c r="E74" s="4"/>
      <c r="F74" s="13">
        <f>SUM(F73:F73)</f>
        <v>133000</v>
      </c>
      <c r="G74" s="13">
        <f t="shared" ref="G74:L74" si="13">SUM(G73:G73)</f>
        <v>3817.1</v>
      </c>
      <c r="H74" s="13">
        <f t="shared" si="13"/>
        <v>19867.79</v>
      </c>
      <c r="I74" s="13">
        <f t="shared" si="13"/>
        <v>4043.2</v>
      </c>
      <c r="J74" s="13">
        <f t="shared" si="13"/>
        <v>0</v>
      </c>
      <c r="K74" s="13">
        <f t="shared" si="13"/>
        <v>27728.09</v>
      </c>
      <c r="L74" s="13">
        <f t="shared" si="13"/>
        <v>105271.91</v>
      </c>
    </row>
    <row r="75" spans="1:12" s="18" customFormat="1" x14ac:dyDescent="0.25">
      <c r="B75" s="30"/>
      <c r="C75" s="27"/>
      <c r="F75" s="27"/>
      <c r="G75" s="27"/>
      <c r="H75" s="27"/>
      <c r="I75" s="27"/>
      <c r="J75" s="27"/>
      <c r="K75" s="27"/>
      <c r="L75" s="27"/>
    </row>
    <row r="76" spans="1:12" x14ac:dyDescent="0.25">
      <c r="A76" s="39" t="s">
        <v>38</v>
      </c>
      <c r="B76" s="39"/>
      <c r="C76" s="38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18" customHeight="1" x14ac:dyDescent="0.25">
      <c r="A77" s="9" t="s">
        <v>26</v>
      </c>
      <c r="B77" s="10" t="s">
        <v>37</v>
      </c>
      <c r="C77" s="11" t="s">
        <v>95</v>
      </c>
      <c r="D77" s="24">
        <v>43839</v>
      </c>
      <c r="E77" s="24">
        <v>44439</v>
      </c>
      <c r="F77" s="12">
        <v>165000</v>
      </c>
      <c r="G77" s="11">
        <f>F77*0.0287</f>
        <v>4735.5</v>
      </c>
      <c r="H77" s="11">
        <v>27624.36</v>
      </c>
      <c r="I77" s="11">
        <v>4098.53</v>
      </c>
      <c r="J77" s="11">
        <v>0</v>
      </c>
      <c r="K77" s="11">
        <f>G77+H77+I77</f>
        <v>36458.39</v>
      </c>
      <c r="L77" s="11">
        <f>F77-K77</f>
        <v>128541.61</v>
      </c>
    </row>
    <row r="78" spans="1:12" ht="12.75" customHeight="1" x14ac:dyDescent="0.25">
      <c r="A78" s="4" t="s">
        <v>15</v>
      </c>
      <c r="B78" s="29">
        <v>1</v>
      </c>
      <c r="C78" s="13"/>
      <c r="D78" s="4"/>
      <c r="E78" s="4"/>
      <c r="F78" s="13">
        <f>SUM(F77:F77)</f>
        <v>165000</v>
      </c>
      <c r="G78" s="13">
        <f t="shared" ref="G78:L78" si="14">SUM(G77:G77)</f>
        <v>4735.5</v>
      </c>
      <c r="H78" s="13">
        <f t="shared" si="14"/>
        <v>27624.36</v>
      </c>
      <c r="I78" s="13">
        <f t="shared" si="14"/>
        <v>4098.53</v>
      </c>
      <c r="J78" s="13">
        <f t="shared" si="14"/>
        <v>0</v>
      </c>
      <c r="K78" s="13">
        <f t="shared" si="14"/>
        <v>36458.39</v>
      </c>
      <c r="L78" s="13">
        <f t="shared" si="14"/>
        <v>128541.61</v>
      </c>
    </row>
    <row r="79" spans="1:12" x14ac:dyDescent="0.25">
      <c r="B79" s="8"/>
      <c r="C79" s="1"/>
      <c r="D79"/>
      <c r="E79"/>
    </row>
    <row r="80" spans="1:12" ht="18" customHeight="1" x14ac:dyDescent="0.25">
      <c r="A80" s="39" t="s">
        <v>86</v>
      </c>
      <c r="B80" s="39"/>
      <c r="C80" s="38"/>
      <c r="D80" s="39"/>
      <c r="E80" s="39"/>
      <c r="F80" s="39"/>
      <c r="G80" s="39"/>
      <c r="H80" s="39"/>
      <c r="I80" s="39"/>
      <c r="J80" s="39"/>
      <c r="K80" s="39"/>
      <c r="L80" s="39"/>
    </row>
    <row r="81" spans="1:126" x14ac:dyDescent="0.25">
      <c r="A81" s="9" t="s">
        <v>67</v>
      </c>
      <c r="B81" s="10" t="s">
        <v>17</v>
      </c>
      <c r="C81" s="11" t="s">
        <v>94</v>
      </c>
      <c r="D81" s="24">
        <v>44197</v>
      </c>
      <c r="E81" s="24">
        <v>44377</v>
      </c>
      <c r="F81" s="12">
        <v>45000</v>
      </c>
      <c r="G81" s="11">
        <f t="shared" ref="G81:G82" si="15">F81*0.0287</f>
        <v>1291.5</v>
      </c>
      <c r="H81" s="11">
        <v>1148.33</v>
      </c>
      <c r="I81" s="11">
        <f t="shared" ref="I81:I82" si="16">F81*0.0304</f>
        <v>1368</v>
      </c>
      <c r="J81" s="11">
        <v>0</v>
      </c>
      <c r="K81" s="11">
        <f t="shared" ref="K81" si="17">G81+H81+I81</f>
        <v>3807.83</v>
      </c>
      <c r="L81" s="11">
        <f t="shared" ref="L81:L82" si="18">F81-K81</f>
        <v>41192.17</v>
      </c>
    </row>
    <row r="82" spans="1:126" x14ac:dyDescent="0.25">
      <c r="A82" s="9" t="s">
        <v>68</v>
      </c>
      <c r="B82" s="10" t="s">
        <v>17</v>
      </c>
      <c r="C82" s="11" t="s">
        <v>95</v>
      </c>
      <c r="D82" s="24">
        <v>44197</v>
      </c>
      <c r="E82" s="24">
        <v>44377</v>
      </c>
      <c r="F82" s="12">
        <v>45000</v>
      </c>
      <c r="G82" s="11">
        <f t="shared" si="15"/>
        <v>1291.5</v>
      </c>
      <c r="H82" s="11">
        <v>1148.33</v>
      </c>
      <c r="I82" s="11">
        <f t="shared" si="16"/>
        <v>1368</v>
      </c>
      <c r="J82" s="11">
        <v>0</v>
      </c>
      <c r="K82" s="11">
        <v>5574.5</v>
      </c>
      <c r="L82" s="11">
        <f t="shared" si="18"/>
        <v>39425.5</v>
      </c>
    </row>
    <row r="83" spans="1:126" x14ac:dyDescent="0.25">
      <c r="A83" s="4" t="s">
        <v>15</v>
      </c>
      <c r="B83" s="29">
        <v>3</v>
      </c>
      <c r="C83" s="13"/>
      <c r="D83" s="4"/>
      <c r="E83" s="4"/>
      <c r="F83" s="13">
        <f t="shared" ref="F83:L83" si="19">SUM(F81:F82)</f>
        <v>90000</v>
      </c>
      <c r="G83" s="13">
        <f t="shared" si="19"/>
        <v>2583</v>
      </c>
      <c r="H83" s="13">
        <f t="shared" si="19"/>
        <v>2296.66</v>
      </c>
      <c r="I83" s="13">
        <f t="shared" si="19"/>
        <v>2736</v>
      </c>
      <c r="J83" s="13">
        <f t="shared" si="19"/>
        <v>0</v>
      </c>
      <c r="K83" s="13">
        <f t="shared" si="19"/>
        <v>9382.33</v>
      </c>
      <c r="L83" s="13">
        <f t="shared" si="19"/>
        <v>80617.67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</row>
    <row r="84" spans="1:126" x14ac:dyDescent="0.25">
      <c r="B84" s="8"/>
      <c r="C84" s="1"/>
      <c r="D84"/>
      <c r="E84"/>
    </row>
    <row r="85" spans="1:126" ht="18" customHeight="1" x14ac:dyDescent="0.25">
      <c r="A85" s="39" t="s">
        <v>87</v>
      </c>
      <c r="B85" s="39"/>
      <c r="C85" s="38"/>
      <c r="D85" s="39"/>
      <c r="E85" s="39"/>
      <c r="F85" s="39"/>
      <c r="G85" s="39"/>
      <c r="H85" s="39"/>
      <c r="I85" s="39"/>
      <c r="J85" s="39"/>
      <c r="K85" s="39"/>
      <c r="L85" s="39"/>
    </row>
    <row r="86" spans="1:126" x14ac:dyDescent="0.25">
      <c r="A86" s="9" t="s">
        <v>70</v>
      </c>
      <c r="B86" s="10" t="s">
        <v>17</v>
      </c>
      <c r="C86" s="11" t="s">
        <v>94</v>
      </c>
      <c r="D86" s="24">
        <v>44197</v>
      </c>
      <c r="E86" s="24">
        <v>44377</v>
      </c>
      <c r="F86" s="12">
        <v>45000</v>
      </c>
      <c r="G86" s="11">
        <f>F86*0.0287</f>
        <v>1291.5</v>
      </c>
      <c r="H86" s="11">
        <v>1148.33</v>
      </c>
      <c r="I86" s="11">
        <f>F86*0.0304</f>
        <v>1368</v>
      </c>
      <c r="J86" s="11">
        <v>0</v>
      </c>
      <c r="K86" s="11">
        <f>G86+H86+I86</f>
        <v>3807.83</v>
      </c>
      <c r="L86" s="11">
        <f>F86-K86</f>
        <v>41192.17</v>
      </c>
    </row>
    <row r="87" spans="1:126" x14ac:dyDescent="0.25">
      <c r="A87" s="9" t="s">
        <v>64</v>
      </c>
      <c r="B87" s="10" t="s">
        <v>17</v>
      </c>
      <c r="C87" s="11" t="s">
        <v>94</v>
      </c>
      <c r="D87" s="24">
        <v>44197</v>
      </c>
      <c r="E87" s="24">
        <v>44377</v>
      </c>
      <c r="F87" s="12">
        <v>66000</v>
      </c>
      <c r="G87" s="11">
        <f t="shared" ref="G87:G90" si="20">F87*0.0287</f>
        <v>1894.2</v>
      </c>
      <c r="H87" s="11">
        <v>4615.76</v>
      </c>
      <c r="I87" s="11">
        <f t="shared" ref="I87:I89" si="21">F87*0.0304</f>
        <v>2006.4</v>
      </c>
      <c r="J87" s="11">
        <v>0</v>
      </c>
      <c r="K87" s="11">
        <f t="shared" ref="K87:K90" si="22">G87+H87+I87</f>
        <v>8516.36</v>
      </c>
      <c r="L87" s="11">
        <f t="shared" ref="L87:L90" si="23">F87-K87</f>
        <v>57483.64</v>
      </c>
    </row>
    <row r="88" spans="1:126" x14ac:dyDescent="0.25">
      <c r="A88" s="9" t="s">
        <v>65</v>
      </c>
      <c r="B88" s="10" t="s">
        <v>17</v>
      </c>
      <c r="C88" s="11" t="s">
        <v>95</v>
      </c>
      <c r="D88" s="24">
        <v>44197</v>
      </c>
      <c r="E88" s="24">
        <v>44377</v>
      </c>
      <c r="F88" s="12">
        <v>45000</v>
      </c>
      <c r="G88" s="11">
        <f t="shared" si="20"/>
        <v>1291.5</v>
      </c>
      <c r="H88" s="11">
        <v>1148.33</v>
      </c>
      <c r="I88" s="11">
        <f t="shared" si="21"/>
        <v>1368</v>
      </c>
      <c r="J88" s="11">
        <v>0</v>
      </c>
      <c r="K88" s="11">
        <f t="shared" si="22"/>
        <v>3807.83</v>
      </c>
      <c r="L88" s="11">
        <f t="shared" si="23"/>
        <v>41192.17</v>
      </c>
    </row>
    <row r="89" spans="1:126" x14ac:dyDescent="0.25">
      <c r="A89" s="9" t="s">
        <v>66</v>
      </c>
      <c r="B89" s="10" t="s">
        <v>17</v>
      </c>
      <c r="C89" s="11" t="s">
        <v>95</v>
      </c>
      <c r="D89" s="24">
        <v>44197</v>
      </c>
      <c r="E89" s="24">
        <v>44377</v>
      </c>
      <c r="F89" s="12">
        <v>45000</v>
      </c>
      <c r="G89" s="11">
        <f t="shared" si="20"/>
        <v>1291.5</v>
      </c>
      <c r="H89" s="11">
        <v>1148.33</v>
      </c>
      <c r="I89" s="11">
        <f t="shared" si="21"/>
        <v>1368</v>
      </c>
      <c r="J89" s="11">
        <v>0</v>
      </c>
      <c r="K89" s="11">
        <f t="shared" si="22"/>
        <v>3807.83</v>
      </c>
      <c r="L89" s="11">
        <f t="shared" si="23"/>
        <v>41192.17</v>
      </c>
    </row>
    <row r="90" spans="1:126" x14ac:dyDescent="0.25">
      <c r="A90" s="9" t="s">
        <v>69</v>
      </c>
      <c r="B90" s="10" t="s">
        <v>17</v>
      </c>
      <c r="C90" s="11" t="s">
        <v>94</v>
      </c>
      <c r="D90" s="24">
        <v>44197</v>
      </c>
      <c r="E90" s="24">
        <v>44377</v>
      </c>
      <c r="F90" s="12">
        <v>45000</v>
      </c>
      <c r="G90" s="11">
        <f t="shared" si="20"/>
        <v>1291.5</v>
      </c>
      <c r="H90" s="11">
        <v>1148.33</v>
      </c>
      <c r="I90" s="11">
        <f>F90*0.0304</f>
        <v>1368</v>
      </c>
      <c r="J90" s="11">
        <v>0</v>
      </c>
      <c r="K90" s="11">
        <f t="shared" si="22"/>
        <v>3807.83</v>
      </c>
      <c r="L90" s="11">
        <f t="shared" si="23"/>
        <v>41192.17</v>
      </c>
    </row>
    <row r="91" spans="1:126" x14ac:dyDescent="0.25">
      <c r="A91" s="4" t="s">
        <v>15</v>
      </c>
      <c r="B91" s="29">
        <v>5</v>
      </c>
      <c r="C91" s="13"/>
      <c r="D91" s="4"/>
      <c r="E91" s="4"/>
      <c r="F91" s="13">
        <f t="shared" ref="F91:L91" si="24">SUM(F86:F90)</f>
        <v>246000</v>
      </c>
      <c r="G91" s="13">
        <f t="shared" si="24"/>
        <v>7060.2</v>
      </c>
      <c r="H91" s="13">
        <f t="shared" si="24"/>
        <v>9209.08</v>
      </c>
      <c r="I91" s="13">
        <f t="shared" si="24"/>
        <v>7478.4</v>
      </c>
      <c r="J91" s="13">
        <f t="shared" si="24"/>
        <v>0</v>
      </c>
      <c r="K91" s="13">
        <f t="shared" si="24"/>
        <v>23747.68</v>
      </c>
      <c r="L91" s="13">
        <f t="shared" si="24"/>
        <v>222252.31999999995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</row>
    <row r="92" spans="1:126" x14ac:dyDescent="0.25">
      <c r="B92" s="8"/>
      <c r="C92" s="1"/>
      <c r="D92"/>
      <c r="E92"/>
    </row>
    <row r="93" spans="1:126" x14ac:dyDescent="0.25">
      <c r="A93" s="39" t="s">
        <v>35</v>
      </c>
      <c r="B93" s="39"/>
      <c r="C93" s="38"/>
      <c r="D93" s="39"/>
      <c r="E93" s="39"/>
      <c r="F93" s="39"/>
      <c r="G93" s="39"/>
      <c r="H93" s="39"/>
      <c r="I93" s="39"/>
      <c r="J93" s="39"/>
      <c r="K93" s="39"/>
      <c r="L93" s="39"/>
    </row>
    <row r="94" spans="1:126" ht="18" customHeight="1" x14ac:dyDescent="0.25">
      <c r="A94" s="9" t="s">
        <v>54</v>
      </c>
      <c r="B94" s="10" t="s">
        <v>55</v>
      </c>
      <c r="C94" s="11" t="s">
        <v>94</v>
      </c>
      <c r="D94" s="24">
        <v>44276</v>
      </c>
      <c r="E94" s="24">
        <v>44460</v>
      </c>
      <c r="F94" s="12">
        <v>76000</v>
      </c>
      <c r="G94" s="11">
        <f>F94*0.0287</f>
        <v>2181.1999999999998</v>
      </c>
      <c r="H94" s="11">
        <v>6497.56</v>
      </c>
      <c r="I94" s="11">
        <f>F94*0.0304</f>
        <v>2310.4</v>
      </c>
      <c r="J94" s="11">
        <v>0</v>
      </c>
      <c r="K94" s="11">
        <f>G94+H94+I94</f>
        <v>10989.16</v>
      </c>
      <c r="L94" s="11">
        <f>F94-K94</f>
        <v>65010.84</v>
      </c>
    </row>
    <row r="95" spans="1:126" ht="18" customHeight="1" x14ac:dyDescent="0.25">
      <c r="A95" s="9" t="s">
        <v>36</v>
      </c>
      <c r="B95" s="10" t="s">
        <v>37</v>
      </c>
      <c r="C95" s="11" t="s">
        <v>94</v>
      </c>
      <c r="D95" s="24">
        <v>43839</v>
      </c>
      <c r="E95" s="24">
        <v>44439</v>
      </c>
      <c r="F95" s="12">
        <v>165000</v>
      </c>
      <c r="G95" s="11">
        <f>F95*0.0287</f>
        <v>4735.5</v>
      </c>
      <c r="H95" s="11">
        <v>27624.36</v>
      </c>
      <c r="I95" s="11">
        <v>4098.53</v>
      </c>
      <c r="J95" s="11">
        <v>402</v>
      </c>
      <c r="K95" s="11">
        <f>+J95+I95+H95+G95</f>
        <v>36860.39</v>
      </c>
      <c r="L95" s="11">
        <f>F95-K95</f>
        <v>128139.61</v>
      </c>
    </row>
    <row r="96" spans="1:126" ht="19.5" customHeight="1" x14ac:dyDescent="0.25">
      <c r="A96" s="4" t="s">
        <v>15</v>
      </c>
      <c r="B96" s="29">
        <v>2</v>
      </c>
      <c r="C96" s="13"/>
      <c r="D96" s="4"/>
      <c r="E96" s="4"/>
      <c r="F96" s="13">
        <f>SUM(F94:F95)</f>
        <v>241000</v>
      </c>
      <c r="G96" s="13">
        <f t="shared" ref="G96:L96" si="25">SUM(G94:G95)</f>
        <v>6916.7</v>
      </c>
      <c r="H96" s="13">
        <f t="shared" si="25"/>
        <v>34121.919999999998</v>
      </c>
      <c r="I96" s="13">
        <f t="shared" si="25"/>
        <v>6408.93</v>
      </c>
      <c r="J96" s="13">
        <f t="shared" si="25"/>
        <v>402</v>
      </c>
      <c r="K96" s="13">
        <f t="shared" si="25"/>
        <v>47849.55</v>
      </c>
      <c r="L96" s="13">
        <f t="shared" si="25"/>
        <v>193150.45</v>
      </c>
    </row>
    <row r="97" spans="1:126" x14ac:dyDescent="0.25">
      <c r="B97" s="8"/>
      <c r="C97" s="1"/>
      <c r="D97"/>
      <c r="E97"/>
    </row>
    <row r="98" spans="1:126" ht="18" customHeight="1" x14ac:dyDescent="0.25">
      <c r="A98" s="39" t="s">
        <v>88</v>
      </c>
      <c r="B98" s="39"/>
      <c r="C98" s="38"/>
      <c r="D98" s="39"/>
      <c r="E98" s="39"/>
      <c r="F98" s="39"/>
      <c r="G98" s="39"/>
      <c r="H98" s="39"/>
      <c r="I98" s="39"/>
      <c r="J98" s="39"/>
      <c r="K98" s="39"/>
      <c r="L98" s="39"/>
    </row>
    <row r="99" spans="1:126" x14ac:dyDescent="0.25">
      <c r="A99" s="9" t="s">
        <v>41</v>
      </c>
      <c r="B99" s="10" t="s">
        <v>33</v>
      </c>
      <c r="C99" s="11" t="s">
        <v>95</v>
      </c>
      <c r="D99" s="24">
        <v>44276</v>
      </c>
      <c r="E99" s="24">
        <v>44460</v>
      </c>
      <c r="F99" s="12">
        <v>110000</v>
      </c>
      <c r="G99" s="11">
        <f>F99*0.0287</f>
        <v>3157</v>
      </c>
      <c r="H99" s="11">
        <v>14457.62</v>
      </c>
      <c r="I99" s="11">
        <f>F99*0.0304</f>
        <v>3344</v>
      </c>
      <c r="J99" s="11">
        <v>0</v>
      </c>
      <c r="K99" s="11">
        <f>G99+H99+I99</f>
        <v>20958.620000000003</v>
      </c>
      <c r="L99" s="11">
        <f>F99-K99</f>
        <v>89041.38</v>
      </c>
    </row>
    <row r="100" spans="1:126" x14ac:dyDescent="0.25">
      <c r="A100" s="9" t="s">
        <v>104</v>
      </c>
      <c r="B100" s="10" t="s">
        <v>17</v>
      </c>
      <c r="C100" s="11" t="s">
        <v>94</v>
      </c>
      <c r="D100" s="24">
        <v>44270</v>
      </c>
      <c r="E100" s="24">
        <v>44454</v>
      </c>
      <c r="F100" s="12">
        <v>35000</v>
      </c>
      <c r="G100" s="11">
        <v>1004.5</v>
      </c>
      <c r="H100" s="11">
        <v>0</v>
      </c>
      <c r="I100" s="11">
        <v>1064</v>
      </c>
      <c r="J100" s="11">
        <v>0</v>
      </c>
      <c r="K100" s="11">
        <v>2068.5</v>
      </c>
      <c r="L100" s="11">
        <v>32931.5</v>
      </c>
    </row>
    <row r="101" spans="1:126" x14ac:dyDescent="0.25">
      <c r="A101" s="4" t="s">
        <v>15</v>
      </c>
      <c r="B101" s="29">
        <v>1</v>
      </c>
      <c r="C101" s="13"/>
      <c r="D101" s="4"/>
      <c r="E101" s="4"/>
      <c r="F101" s="13">
        <f>SUM(F99:F99)+F100</f>
        <v>145000</v>
      </c>
      <c r="G101" s="13">
        <f>SUM(G99:G99)+G100</f>
        <v>4161.5</v>
      </c>
      <c r="H101" s="13">
        <f t="shared" ref="H101:J101" si="26">SUM(H99:H99)</f>
        <v>14457.62</v>
      </c>
      <c r="I101" s="13">
        <f>SUM(I99:I99)+I100</f>
        <v>4408</v>
      </c>
      <c r="J101" s="13">
        <f t="shared" si="26"/>
        <v>0</v>
      </c>
      <c r="K101" s="13">
        <f>SUM(K99:K99)+K100</f>
        <v>23027.120000000003</v>
      </c>
      <c r="L101" s="13">
        <f>SUM(L99:L99)+L100</f>
        <v>121972.88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</row>
    <row r="102" spans="1:126" x14ac:dyDescent="0.25">
      <c r="C102" s="1"/>
    </row>
    <row r="103" spans="1:126" ht="18" customHeight="1" x14ac:dyDescent="0.25">
      <c r="A103" s="39" t="s">
        <v>89</v>
      </c>
      <c r="B103" s="39"/>
      <c r="C103" s="38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6" x14ac:dyDescent="0.25">
      <c r="A104" s="9" t="s">
        <v>61</v>
      </c>
      <c r="B104" s="10" t="s">
        <v>18</v>
      </c>
      <c r="C104" s="11" t="s">
        <v>94</v>
      </c>
      <c r="D104" s="24">
        <v>44197</v>
      </c>
      <c r="E104" s="24">
        <v>44377</v>
      </c>
      <c r="F104" s="12">
        <v>24000</v>
      </c>
      <c r="G104" s="11">
        <f>F104*0.0287</f>
        <v>688.8</v>
      </c>
      <c r="H104" s="11">
        <v>0</v>
      </c>
      <c r="I104" s="11">
        <f>F104*0.0304</f>
        <v>729.6</v>
      </c>
      <c r="J104" s="11">
        <v>162</v>
      </c>
      <c r="K104" s="11">
        <f>+J104+I104+G104</f>
        <v>1580.4</v>
      </c>
      <c r="L104" s="11">
        <f>F104-K104</f>
        <v>22419.599999999999</v>
      </c>
    </row>
    <row r="105" spans="1:126" x14ac:dyDescent="0.25">
      <c r="A105" s="4" t="s">
        <v>15</v>
      </c>
      <c r="B105" s="29">
        <v>1</v>
      </c>
      <c r="C105" s="13"/>
      <c r="D105" s="4"/>
      <c r="E105" s="4"/>
      <c r="F105" s="13">
        <f>SUM(F104:F104)</f>
        <v>24000</v>
      </c>
      <c r="G105" s="13">
        <f t="shared" ref="G105:L105" si="27">SUM(G104:G104)</f>
        <v>688.8</v>
      </c>
      <c r="H105" s="13">
        <f t="shared" si="27"/>
        <v>0</v>
      </c>
      <c r="I105" s="13">
        <f t="shared" si="27"/>
        <v>729.6</v>
      </c>
      <c r="J105" s="13">
        <f t="shared" si="27"/>
        <v>162</v>
      </c>
      <c r="K105" s="13">
        <f t="shared" si="27"/>
        <v>1580.4</v>
      </c>
      <c r="L105" s="13">
        <f t="shared" si="27"/>
        <v>22419.599999999999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</row>
    <row r="106" spans="1:126" x14ac:dyDescent="0.25">
      <c r="C106" s="1"/>
    </row>
    <row r="107" spans="1:126" x14ac:dyDescent="0.25">
      <c r="A107" s="39" t="s">
        <v>90</v>
      </c>
      <c r="B107" s="39"/>
      <c r="C107" s="38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6" x14ac:dyDescent="0.25">
      <c r="A108" s="9" t="s">
        <v>62</v>
      </c>
      <c r="B108" s="10" t="s">
        <v>17</v>
      </c>
      <c r="C108" s="11" t="s">
        <v>95</v>
      </c>
      <c r="D108" s="24">
        <v>44197</v>
      </c>
      <c r="E108" s="24">
        <v>44377</v>
      </c>
      <c r="F108" s="12">
        <v>45000</v>
      </c>
      <c r="G108" s="11">
        <f>F108*0.0287</f>
        <v>1291.5</v>
      </c>
      <c r="H108" s="11">
        <v>1148.33</v>
      </c>
      <c r="I108" s="11">
        <f>F108*0.0304</f>
        <v>1368</v>
      </c>
      <c r="J108" s="11">
        <v>0</v>
      </c>
      <c r="K108" s="11">
        <f>G108+H108+I108</f>
        <v>3807.83</v>
      </c>
      <c r="L108" s="11">
        <f>F108-K108</f>
        <v>41192.17</v>
      </c>
    </row>
    <row r="109" spans="1:126" x14ac:dyDescent="0.25">
      <c r="A109" s="9" t="s">
        <v>40</v>
      </c>
      <c r="B109" s="10" t="s">
        <v>33</v>
      </c>
      <c r="C109" s="11" t="s">
        <v>95</v>
      </c>
      <c r="D109" s="24">
        <v>44283</v>
      </c>
      <c r="E109" s="24">
        <v>44467</v>
      </c>
      <c r="F109" s="12">
        <v>110000</v>
      </c>
      <c r="G109" s="11">
        <f>F109*0.0287</f>
        <v>3157</v>
      </c>
      <c r="H109" s="11">
        <v>14457.62</v>
      </c>
      <c r="I109" s="11">
        <f>F109*0.0304</f>
        <v>3344</v>
      </c>
      <c r="J109" s="11">
        <v>0</v>
      </c>
      <c r="K109" s="11">
        <v>23259.62</v>
      </c>
      <c r="L109" s="11">
        <f>F109-K109</f>
        <v>86740.38</v>
      </c>
    </row>
    <row r="110" spans="1:126" x14ac:dyDescent="0.25">
      <c r="A110" s="4" t="s">
        <v>15</v>
      </c>
      <c r="B110" s="29">
        <v>2</v>
      </c>
      <c r="C110" s="13"/>
      <c r="D110" s="4"/>
      <c r="E110" s="4"/>
      <c r="F110" s="13">
        <f>+SUM(F108:F109)</f>
        <v>155000</v>
      </c>
      <c r="G110" s="13">
        <f t="shared" ref="G110:L110" si="28">+SUM(G108:G109)</f>
        <v>4448.5</v>
      </c>
      <c r="H110" s="13">
        <f t="shared" si="28"/>
        <v>15605.95</v>
      </c>
      <c r="I110" s="13">
        <f t="shared" si="28"/>
        <v>4712</v>
      </c>
      <c r="J110" s="13">
        <f t="shared" si="28"/>
        <v>0</v>
      </c>
      <c r="K110" s="13">
        <f t="shared" si="28"/>
        <v>27067.449999999997</v>
      </c>
      <c r="L110" s="13">
        <f t="shared" si="28"/>
        <v>127932.55</v>
      </c>
    </row>
    <row r="111" spans="1:126" x14ac:dyDescent="0.25">
      <c r="C111" s="1"/>
    </row>
    <row r="112" spans="1:126" x14ac:dyDescent="0.25">
      <c r="A112" s="39" t="s">
        <v>91</v>
      </c>
      <c r="B112" s="39"/>
      <c r="C112" s="38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ht="18" customHeight="1" x14ac:dyDescent="0.25">
      <c r="A113" s="9" t="s">
        <v>39</v>
      </c>
      <c r="B113" s="10" t="s">
        <v>18</v>
      </c>
      <c r="C113" s="11" t="s">
        <v>94</v>
      </c>
      <c r="D113" s="24">
        <v>44276</v>
      </c>
      <c r="E113" s="24">
        <v>44460</v>
      </c>
      <c r="F113" s="12">
        <v>36000</v>
      </c>
      <c r="G113" s="11">
        <f>F113*0.0287</f>
        <v>1033.2</v>
      </c>
      <c r="H113" s="11">
        <v>0</v>
      </c>
      <c r="I113" s="11">
        <f>F113*0.0304</f>
        <v>1094.4000000000001</v>
      </c>
      <c r="J113" s="11">
        <v>188.8</v>
      </c>
      <c r="K113" s="11">
        <v>2157.15</v>
      </c>
      <c r="L113" s="11">
        <f>F113-K113</f>
        <v>33842.85</v>
      </c>
    </row>
    <row r="114" spans="1:12" ht="19.5" customHeight="1" x14ac:dyDescent="0.25">
      <c r="A114" s="4" t="s">
        <v>15</v>
      </c>
      <c r="B114" s="29">
        <v>1</v>
      </c>
      <c r="C114" s="29"/>
      <c r="D114" s="4"/>
      <c r="E114" s="4"/>
      <c r="F114" s="36">
        <f>+SUM(F113)</f>
        <v>36000</v>
      </c>
      <c r="G114" s="36">
        <f t="shared" ref="G114:L114" si="29">+SUM(G113)</f>
        <v>1033.2</v>
      </c>
      <c r="H114" s="36">
        <f t="shared" si="29"/>
        <v>0</v>
      </c>
      <c r="I114" s="36">
        <f t="shared" si="29"/>
        <v>1094.4000000000001</v>
      </c>
      <c r="J114" s="36">
        <f t="shared" si="29"/>
        <v>188.8</v>
      </c>
      <c r="K114" s="36">
        <f t="shared" si="29"/>
        <v>2157.15</v>
      </c>
      <c r="L114" s="36">
        <f t="shared" si="29"/>
        <v>33842.85</v>
      </c>
    </row>
    <row r="115" spans="1:12" ht="18" customHeight="1" x14ac:dyDescent="0.25">
      <c r="A115" s="26"/>
      <c r="B115" s="28"/>
      <c r="C115" s="28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 ht="12.75" customHeight="1" x14ac:dyDescent="0.25">
      <c r="A116" s="49" t="s">
        <v>63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8" customHeight="1" x14ac:dyDescent="0.25">
      <c r="A117" s="9" t="s">
        <v>24</v>
      </c>
      <c r="B117" s="10" t="s">
        <v>17</v>
      </c>
      <c r="C117" s="10" t="s">
        <v>95</v>
      </c>
      <c r="D117" s="24">
        <v>44256</v>
      </c>
      <c r="E117" s="24">
        <v>44440</v>
      </c>
      <c r="F117" s="12">
        <v>45000</v>
      </c>
      <c r="G117" s="11">
        <f>F117*0.0287</f>
        <v>1291.5</v>
      </c>
      <c r="H117" s="11">
        <v>1148.33</v>
      </c>
      <c r="I117" s="11">
        <f>F117*0.0304</f>
        <v>1368</v>
      </c>
      <c r="J117" s="11">
        <v>162</v>
      </c>
      <c r="K117" s="11">
        <f>+J117+I117+H117+G117</f>
        <v>3969.83</v>
      </c>
      <c r="L117" s="11">
        <f>F117-K117</f>
        <v>41030.17</v>
      </c>
    </row>
    <row r="118" spans="1:12" x14ac:dyDescent="0.25">
      <c r="A118" s="9" t="s">
        <v>25</v>
      </c>
      <c r="B118" s="10" t="s">
        <v>17</v>
      </c>
      <c r="C118" s="10" t="s">
        <v>95</v>
      </c>
      <c r="D118" s="24">
        <v>44256</v>
      </c>
      <c r="E118" s="24">
        <v>44440</v>
      </c>
      <c r="F118" s="12">
        <v>45000</v>
      </c>
      <c r="G118" s="11">
        <f>F118*0.0287</f>
        <v>1291.5</v>
      </c>
      <c r="H118" s="11">
        <v>1148.33</v>
      </c>
      <c r="I118" s="11">
        <f>F118*0.0304</f>
        <v>1368</v>
      </c>
      <c r="J118" s="11">
        <v>252.5</v>
      </c>
      <c r="K118" s="11">
        <f>+J118+I118+H118+G118</f>
        <v>4060.33</v>
      </c>
      <c r="L118" s="11">
        <f>F118-K118</f>
        <v>40939.67</v>
      </c>
    </row>
    <row r="119" spans="1:12" x14ac:dyDescent="0.25">
      <c r="A119" s="4" t="s">
        <v>15</v>
      </c>
      <c r="B119" s="29">
        <v>2</v>
      </c>
      <c r="C119" s="29"/>
      <c r="D119" s="4"/>
      <c r="E119" s="4"/>
      <c r="F119" s="13">
        <f>SUM(F117:F118)</f>
        <v>90000</v>
      </c>
      <c r="G119" s="13">
        <f>SUM(G117:G118)</f>
        <v>2583</v>
      </c>
      <c r="H119" s="13">
        <f t="shared" ref="H119:K119" si="30">SUM(H117:H118)</f>
        <v>2296.66</v>
      </c>
      <c r="I119" s="13">
        <f t="shared" si="30"/>
        <v>2736</v>
      </c>
      <c r="J119" s="13">
        <f t="shared" si="30"/>
        <v>414.5</v>
      </c>
      <c r="K119" s="13">
        <f t="shared" si="30"/>
        <v>8030.16</v>
      </c>
      <c r="L119" s="13">
        <f>SUM(L117:L118)</f>
        <v>81969.84</v>
      </c>
    </row>
    <row r="120" spans="1:12" x14ac:dyDescent="0.25">
      <c r="B120" s="8"/>
      <c r="C120" s="8"/>
      <c r="D120"/>
      <c r="E120"/>
    </row>
    <row r="121" spans="1:12" x14ac:dyDescent="0.25">
      <c r="A121" s="41" t="s">
        <v>100</v>
      </c>
      <c r="B121" s="8"/>
      <c r="C121" s="8"/>
      <c r="D121"/>
      <c r="E121"/>
    </row>
    <row r="122" spans="1:12" s="8" customFormat="1" x14ac:dyDescent="0.25">
      <c r="A122" s="45" t="s">
        <v>101</v>
      </c>
      <c r="B122" s="8" t="s">
        <v>17</v>
      </c>
      <c r="C122" s="8" t="s">
        <v>102</v>
      </c>
      <c r="D122" s="42">
        <v>44256</v>
      </c>
      <c r="E122" s="42">
        <v>44469</v>
      </c>
      <c r="F122" s="43">
        <v>133000</v>
      </c>
      <c r="G122" s="43">
        <v>3817.1</v>
      </c>
      <c r="H122" s="43">
        <v>19867.79</v>
      </c>
      <c r="I122" s="43">
        <v>4043.2</v>
      </c>
      <c r="J122" s="43">
        <v>0</v>
      </c>
      <c r="K122" s="43" t="s">
        <v>103</v>
      </c>
      <c r="L122" s="43">
        <v>105271.91</v>
      </c>
    </row>
    <row r="123" spans="1:12" s="48" customFormat="1" x14ac:dyDescent="0.25">
      <c r="A123" s="46" t="s">
        <v>15</v>
      </c>
      <c r="B123" s="40">
        <v>1</v>
      </c>
      <c r="C123" s="40"/>
      <c r="D123" s="40"/>
      <c r="E123" s="40"/>
      <c r="F123" s="40">
        <v>133000</v>
      </c>
      <c r="G123" s="44">
        <v>3817.1</v>
      </c>
      <c r="H123" s="44">
        <v>19867.79</v>
      </c>
      <c r="I123" s="44">
        <v>4043.2</v>
      </c>
      <c r="J123" s="44">
        <v>0</v>
      </c>
      <c r="K123" s="44" t="s">
        <v>103</v>
      </c>
      <c r="L123" s="44">
        <v>105271.91</v>
      </c>
    </row>
    <row r="124" spans="1:12" s="8" customFormat="1" x14ac:dyDescent="0.25">
      <c r="G124" s="43"/>
      <c r="H124" s="43"/>
      <c r="I124" s="43"/>
      <c r="J124" s="43"/>
      <c r="K124" s="43"/>
      <c r="L124" s="43"/>
    </row>
    <row r="125" spans="1:12" ht="15.75" x14ac:dyDescent="0.25">
      <c r="A125" s="16" t="s">
        <v>16</v>
      </c>
      <c r="B125" s="31">
        <f>+B119+B114+B110+B105+B101+B96+B91+B83+B78+B74+B70+B123+B65+B60+B56+B51+B47+B43+B38+B34+B29+B24+B20+B13</f>
        <v>42</v>
      </c>
      <c r="C125" s="31"/>
      <c r="D125" s="16"/>
      <c r="E125" s="17"/>
      <c r="F125" s="37">
        <f>+F119+F114+F110+F105+F101+F96+F91+F83+F78+F74+F70+F65+F60+F56+F51+F47+F43+F38+F34+F29+F24+F20+F13+F123</f>
        <v>2962000</v>
      </c>
      <c r="G125" s="37">
        <f>+G119+G114+G110+G105+G101+G96+G91+G83+G78+G74+G70+G65+G60+G56+G51+G47+G43+G38+G34+G29+G24+G20+G13+G123</f>
        <v>83861.400000000009</v>
      </c>
      <c r="H125" s="37">
        <f>+H119+H114+H110+H105+H101+H96+H91+H83+H78+H74+H70+H65+H60+H56+H51+H47+H43+H38+H34+H29+H24+H20+H13+H123</f>
        <v>273350.76</v>
      </c>
      <c r="I125" s="37">
        <f>+I119+I114+I110+I105+I101+I96+I91+I83+I78+I74+I70+I65+I60+I56+I51+I47+I43+I38+I34+I29+I24+I20+I13+I123</f>
        <v>86076.39</v>
      </c>
      <c r="J125" s="37">
        <f>+J119+J114+J110+J105+J101+J96+J91+J83+J78+J74+J70+J65+J60+J56+J51+J47+J43+J38+J34+J29+J24+J20+J13</f>
        <v>23346.21</v>
      </c>
      <c r="K125" s="37">
        <f>+K119+K114+K110+K105+K101+K96+K91+K83+K78+K74+K70+K65+K60+K56+K51+K47+K43+K38+K34+K29+K24+K20+K13</f>
        <v>452809.67</v>
      </c>
      <c r="L125" s="37">
        <f>+L119+L114+L110+L105+L101+L96+L91+L83+L78+L74+L70+L65+L60+L56+L51+L47+L43+L38+L34+L29+L24+L20+L13+L123</f>
        <v>2481462.2400000002</v>
      </c>
    </row>
    <row r="126" spans="1:12" ht="33.75" x14ac:dyDescent="0.25">
      <c r="A126" s="15"/>
      <c r="B126" s="32"/>
      <c r="C126" s="32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x14ac:dyDescent="0.25">
      <c r="A127" s="18"/>
      <c r="B127" s="30"/>
      <c r="C127" s="30"/>
      <c r="D127" s="18"/>
      <c r="E127" s="18"/>
      <c r="F127" s="19"/>
      <c r="G127" s="19"/>
      <c r="H127" s="19"/>
      <c r="I127" s="19"/>
      <c r="J127" s="19"/>
      <c r="K127" s="19"/>
      <c r="L127" s="19"/>
    </row>
    <row r="128" spans="1:12" x14ac:dyDescent="0.25">
      <c r="A128" s="14"/>
      <c r="B128" s="21"/>
      <c r="C128" s="21"/>
      <c r="D128" s="14"/>
      <c r="E128" s="14"/>
      <c r="F128" s="20"/>
      <c r="G128" s="20"/>
      <c r="H128" s="20"/>
      <c r="I128" s="20"/>
      <c r="J128" s="20"/>
      <c r="K128" s="20"/>
      <c r="L128" s="20"/>
    </row>
    <row r="129" spans="1:12" x14ac:dyDescent="0.25">
      <c r="A129" s="14"/>
      <c r="B129" s="21"/>
      <c r="C129" s="21"/>
      <c r="D129" s="14"/>
      <c r="E129" s="14"/>
      <c r="F129" s="20"/>
      <c r="G129" s="20"/>
      <c r="H129" s="20"/>
      <c r="I129" s="20"/>
      <c r="J129" s="20"/>
      <c r="K129" s="20"/>
      <c r="L129" s="20"/>
    </row>
    <row r="130" spans="1:12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</row>
    <row r="131" spans="1:12" x14ac:dyDescent="0.25">
      <c r="A131" s="14"/>
      <c r="B131" s="21"/>
      <c r="C131" s="21"/>
      <c r="D131" s="22"/>
      <c r="E131" s="22"/>
      <c r="F131" s="20"/>
      <c r="G131" s="20"/>
      <c r="H131" s="20"/>
      <c r="I131" s="20"/>
      <c r="J131" s="20"/>
      <c r="K131" s="20"/>
      <c r="L131" s="20"/>
    </row>
    <row r="132" spans="1:12" x14ac:dyDescent="0.25">
      <c r="A132" s="18"/>
      <c r="B132" s="30"/>
      <c r="C132" s="30"/>
      <c r="D132" s="18"/>
      <c r="E132" s="18"/>
      <c r="F132" s="19"/>
      <c r="G132" s="19"/>
      <c r="H132" s="19"/>
      <c r="I132" s="19"/>
      <c r="J132" s="19"/>
      <c r="K132" s="19"/>
      <c r="L132" s="19"/>
    </row>
    <row r="133" spans="1:12" x14ac:dyDescent="0.25">
      <c r="A133" s="14"/>
      <c r="B133" s="21"/>
      <c r="C133" s="21"/>
      <c r="D133" s="14"/>
      <c r="E133" s="14"/>
      <c r="F133" s="20"/>
      <c r="G133" s="20"/>
      <c r="H133" s="20"/>
      <c r="I133" s="20"/>
      <c r="J133" s="20"/>
      <c r="K133" s="20"/>
      <c r="L133" s="20"/>
    </row>
    <row r="134" spans="1:12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</row>
    <row r="135" spans="1:12" x14ac:dyDescent="0.25">
      <c r="A135" s="14"/>
      <c r="B135" s="21"/>
      <c r="C135" s="21"/>
      <c r="D135" s="22"/>
      <c r="E135" s="22"/>
      <c r="F135" s="20"/>
      <c r="G135" s="20"/>
      <c r="H135" s="20"/>
      <c r="I135" s="20"/>
      <c r="J135" s="20"/>
      <c r="K135" s="20"/>
      <c r="L135" s="20"/>
    </row>
    <row r="136" spans="1:12" x14ac:dyDescent="0.25">
      <c r="A136" s="18"/>
      <c r="B136" s="30"/>
      <c r="C136" s="30"/>
      <c r="D136" s="18"/>
      <c r="E136" s="18"/>
      <c r="F136" s="19"/>
      <c r="G136" s="19"/>
      <c r="H136" s="19"/>
      <c r="I136" s="19"/>
      <c r="J136" s="19"/>
      <c r="K136" s="19"/>
      <c r="L136" s="19"/>
    </row>
    <row r="137" spans="1:12" x14ac:dyDescent="0.25">
      <c r="A137" s="14"/>
      <c r="B137" s="21"/>
      <c r="C137" s="21"/>
      <c r="D137" s="14"/>
      <c r="E137" s="14"/>
      <c r="F137" s="20"/>
      <c r="G137" s="20"/>
      <c r="H137" s="20"/>
      <c r="I137" s="20"/>
      <c r="J137" s="20"/>
      <c r="K137" s="20"/>
      <c r="L137" s="20"/>
    </row>
    <row r="138" spans="1:12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</row>
    <row r="139" spans="1:12" x14ac:dyDescent="0.25">
      <c r="A139" s="14"/>
      <c r="B139" s="21"/>
      <c r="C139" s="21"/>
      <c r="D139" s="22"/>
      <c r="E139" s="22"/>
      <c r="F139" s="20"/>
      <c r="G139" s="20"/>
      <c r="H139" s="20"/>
      <c r="I139" s="20"/>
      <c r="J139" s="20"/>
      <c r="K139" s="20"/>
      <c r="L139" s="20"/>
    </row>
    <row r="140" spans="1:12" x14ac:dyDescent="0.25">
      <c r="A140" s="18"/>
      <c r="B140" s="30"/>
      <c r="C140" s="30"/>
      <c r="D140" s="18"/>
      <c r="E140" s="18"/>
      <c r="F140" s="19"/>
      <c r="G140" s="19"/>
      <c r="H140" s="19"/>
      <c r="I140" s="19"/>
      <c r="J140" s="19"/>
      <c r="K140" s="19"/>
      <c r="L140" s="19"/>
    </row>
    <row r="141" spans="1:12" x14ac:dyDescent="0.25">
      <c r="A141" s="14"/>
      <c r="B141" s="21"/>
      <c r="C141" s="21"/>
      <c r="D141" s="14"/>
      <c r="E141" s="14"/>
      <c r="F141" s="20"/>
      <c r="G141" s="20"/>
      <c r="H141" s="20"/>
      <c r="I141" s="20"/>
      <c r="J141" s="20"/>
      <c r="K141" s="20"/>
      <c r="L141" s="20"/>
    </row>
    <row r="142" spans="1:12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</row>
    <row r="143" spans="1:12" x14ac:dyDescent="0.25">
      <c r="A143" s="14"/>
      <c r="B143" s="21"/>
      <c r="C143" s="21"/>
      <c r="D143" s="22"/>
      <c r="E143" s="22"/>
      <c r="F143" s="20"/>
      <c r="G143" s="20"/>
      <c r="H143" s="20"/>
      <c r="I143" s="20"/>
      <c r="J143" s="20"/>
      <c r="K143" s="20"/>
      <c r="L143" s="20"/>
    </row>
    <row r="144" spans="1:12" x14ac:dyDescent="0.25">
      <c r="A144" s="18"/>
      <c r="B144" s="30"/>
      <c r="C144" s="30"/>
      <c r="D144" s="18"/>
      <c r="E144" s="18"/>
      <c r="F144" s="19"/>
      <c r="G144" s="19"/>
      <c r="H144" s="19"/>
      <c r="I144" s="19"/>
      <c r="J144" s="19"/>
      <c r="K144" s="19"/>
      <c r="L144" s="19"/>
    </row>
    <row r="145" spans="1:13" x14ac:dyDescent="0.25">
      <c r="A145" s="14"/>
      <c r="B145" s="21"/>
      <c r="C145" s="21"/>
      <c r="D145" s="14"/>
      <c r="E145" s="14"/>
      <c r="F145" s="20"/>
      <c r="G145" s="20"/>
      <c r="H145" s="20"/>
      <c r="I145" s="20"/>
      <c r="J145" s="20"/>
      <c r="K145" s="20"/>
      <c r="L145" s="20"/>
    </row>
    <row r="146" spans="1:13" s="3" customFormat="1" ht="24.95" customHeight="1" x14ac:dyDescent="0.25">
      <c r="A146" s="14"/>
      <c r="B146" s="21"/>
      <c r="C146" s="21"/>
      <c r="D146" s="14"/>
      <c r="E146" s="14"/>
      <c r="F146" s="20"/>
      <c r="G146" s="20"/>
      <c r="H146" s="20"/>
      <c r="I146" s="20"/>
      <c r="J146" s="20"/>
      <c r="K146" s="20"/>
      <c r="L146" s="20"/>
    </row>
    <row r="147" spans="1:13" s="3" customFormat="1" ht="15.75" x14ac:dyDescent="0.25">
      <c r="A147"/>
      <c r="B147" s="8"/>
      <c r="C147" s="8"/>
      <c r="D147"/>
      <c r="E147"/>
      <c r="F147" s="1"/>
      <c r="G147" s="1"/>
      <c r="H147" s="1"/>
      <c r="I147" s="1"/>
      <c r="J147" s="1"/>
      <c r="K147" s="1"/>
      <c r="L147" s="1"/>
    </row>
    <row r="148" spans="1:13" s="3" customFormat="1" ht="15.75" x14ac:dyDescent="0.25">
      <c r="A148"/>
      <c r="B148" s="8"/>
      <c r="C148" s="8"/>
      <c r="D148"/>
      <c r="E148"/>
      <c r="F148" s="1"/>
      <c r="G148" s="1"/>
      <c r="H148" s="1"/>
      <c r="I148" s="1"/>
      <c r="J148" s="1"/>
      <c r="K148" s="1"/>
      <c r="L148" s="1"/>
    </row>
    <row r="149" spans="1:13" s="3" customFormat="1" ht="15.75" x14ac:dyDescent="0.25">
      <c r="A149"/>
      <c r="B149" s="8"/>
      <c r="C149" s="8"/>
      <c r="D149"/>
      <c r="E149"/>
      <c r="F149" s="1"/>
      <c r="G149" s="1"/>
      <c r="H149" s="1"/>
      <c r="I149" s="1"/>
      <c r="J149" s="1"/>
      <c r="K149" s="1"/>
      <c r="L149" s="1"/>
    </row>
    <row r="150" spans="1:13" s="3" customFormat="1" ht="15.75" x14ac:dyDescent="0.25">
      <c r="A150"/>
      <c r="B150" s="8"/>
      <c r="C150" s="8"/>
      <c r="D150"/>
      <c r="E150"/>
      <c r="F150" s="1"/>
      <c r="G150" s="1"/>
      <c r="H150" s="1"/>
      <c r="I150" s="1"/>
      <c r="J150" s="1"/>
      <c r="K150" s="1"/>
      <c r="L150" s="1"/>
    </row>
    <row r="151" spans="1:13" s="3" customFormat="1" ht="15.75" x14ac:dyDescent="0.25">
      <c r="A151"/>
      <c r="B151" s="8"/>
      <c r="C151" s="8"/>
      <c r="D151"/>
      <c r="E151"/>
      <c r="F151" s="1"/>
      <c r="G151" s="1"/>
      <c r="H151" s="1"/>
      <c r="I151" s="1"/>
      <c r="J151" s="1"/>
      <c r="K151" s="1"/>
      <c r="L151" s="1"/>
    </row>
    <row r="152" spans="1:13" s="3" customFormat="1" ht="15.75" x14ac:dyDescent="0.25">
      <c r="A152"/>
      <c r="B152" s="8"/>
      <c r="C152" s="8"/>
      <c r="D152"/>
      <c r="E152"/>
      <c r="F152" s="1"/>
      <c r="G152" s="1"/>
      <c r="H152" s="1"/>
      <c r="I152" s="1"/>
      <c r="J152" s="1"/>
      <c r="K152" s="1"/>
      <c r="L152" s="1"/>
    </row>
    <row r="153" spans="1:13" s="3" customFormat="1" ht="15.75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7"/>
    </row>
    <row r="154" spans="1:13" s="3" customFormat="1" ht="15.75" x14ac:dyDescent="0.25">
      <c r="A154"/>
      <c r="B154" s="6"/>
      <c r="C154" s="6"/>
      <c r="D154" s="5"/>
      <c r="E154" s="5"/>
      <c r="F154" s="1"/>
      <c r="G154" s="1"/>
      <c r="H154" s="1"/>
      <c r="I154" s="1"/>
      <c r="J154" s="1"/>
      <c r="K154" s="1"/>
      <c r="L154" s="1"/>
    </row>
    <row r="155" spans="1:13" s="3" customFormat="1" ht="15.75" x14ac:dyDescent="0.25">
      <c r="A155"/>
      <c r="B155" s="6"/>
      <c r="C155" s="6"/>
      <c r="D155" s="5"/>
      <c r="E155" s="5"/>
      <c r="F155" s="1"/>
      <c r="G155" s="1"/>
      <c r="H155" s="1"/>
      <c r="I155" s="1"/>
      <c r="J155" s="1"/>
      <c r="K155" s="1"/>
      <c r="L155" s="1"/>
    </row>
    <row r="156" spans="1:13" s="3" customFormat="1" ht="15.75" x14ac:dyDescent="0.25">
      <c r="A156"/>
      <c r="B156" s="6"/>
      <c r="C156" s="6"/>
      <c r="D156" s="5"/>
      <c r="E156" s="5"/>
      <c r="F156" s="1"/>
      <c r="G156" s="1"/>
      <c r="H156" s="1"/>
      <c r="I156" s="1"/>
      <c r="J156" s="1"/>
      <c r="K156" s="1"/>
      <c r="L156" s="1"/>
    </row>
    <row r="157" spans="1:13" s="3" customFormat="1" ht="15.75" x14ac:dyDescent="0.25">
      <c r="A157"/>
      <c r="B157" s="6"/>
      <c r="C157" s="6"/>
      <c r="D157" s="5"/>
      <c r="E157" s="5"/>
      <c r="F157" s="1"/>
      <c r="G157" s="1"/>
      <c r="H157" s="1"/>
      <c r="I157" s="1"/>
      <c r="J157" s="1"/>
      <c r="K157" s="1"/>
      <c r="L157" s="1"/>
    </row>
    <row r="158" spans="1:13" s="3" customFormat="1" ht="15.75" x14ac:dyDescent="0.25">
      <c r="A158"/>
      <c r="B158" s="6"/>
      <c r="C158" s="6"/>
      <c r="D158" s="5"/>
      <c r="E158" s="5"/>
      <c r="F158" s="1"/>
      <c r="G158" s="1"/>
      <c r="H158" s="1"/>
      <c r="I158" s="1"/>
      <c r="J158" s="1"/>
      <c r="K158" s="1"/>
      <c r="L158" s="1"/>
    </row>
    <row r="159" spans="1:13" s="3" customFormat="1" ht="15.75" x14ac:dyDescent="0.25">
      <c r="A159"/>
      <c r="B159" s="6"/>
      <c r="C159" s="6"/>
      <c r="D159" s="5"/>
      <c r="E159" s="5"/>
      <c r="F159" s="1"/>
      <c r="G159" s="1"/>
      <c r="H159" s="1"/>
      <c r="I159" s="1"/>
      <c r="J159" s="1"/>
      <c r="K159" s="1"/>
      <c r="L159" s="1"/>
    </row>
    <row r="160" spans="1:13" s="3" customFormat="1" ht="15.75" x14ac:dyDescent="0.25">
      <c r="A160"/>
      <c r="B160" s="6"/>
      <c r="C160" s="6"/>
      <c r="D160" s="5"/>
      <c r="E160" s="5"/>
      <c r="F160" s="1"/>
      <c r="G160" s="1"/>
      <c r="H160" s="1"/>
      <c r="I160" s="1"/>
      <c r="J160" s="1"/>
      <c r="K160" s="1"/>
      <c r="L160" s="1"/>
    </row>
    <row r="161" spans="2:5" x14ac:dyDescent="0.25">
      <c r="B161" s="6"/>
      <c r="C161" s="6"/>
      <c r="D161" s="5"/>
      <c r="E161" s="5"/>
    </row>
    <row r="162" spans="2:5" x14ac:dyDescent="0.25">
      <c r="B162" s="6"/>
      <c r="C162" s="6"/>
      <c r="D162" s="5"/>
      <c r="E162" s="5"/>
    </row>
    <row r="163" spans="2:5" x14ac:dyDescent="0.25">
      <c r="B163" s="6"/>
      <c r="C163" s="6"/>
      <c r="D163" s="5"/>
      <c r="E163" s="5"/>
    </row>
    <row r="164" spans="2:5" x14ac:dyDescent="0.25">
      <c r="B164" s="6"/>
      <c r="C164" s="6"/>
      <c r="D164" s="5"/>
      <c r="E164" s="5"/>
    </row>
    <row r="165" spans="2:5" x14ac:dyDescent="0.25">
      <c r="B165" s="6"/>
      <c r="C165" s="6"/>
      <c r="D165" s="5"/>
      <c r="E165" s="5"/>
    </row>
    <row r="166" spans="2:5" x14ac:dyDescent="0.25">
      <c r="B166" s="6"/>
      <c r="C166" s="6"/>
      <c r="D166" s="5"/>
      <c r="E166" s="5"/>
    </row>
    <row r="167" spans="2:5" x14ac:dyDescent="0.25">
      <c r="B167" s="6"/>
      <c r="C167" s="6"/>
      <c r="D167" s="5"/>
      <c r="E167" s="5"/>
    </row>
  </sheetData>
  <mergeCells count="25"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D7:D8"/>
    <mergeCell ref="E7:E8"/>
    <mergeCell ref="A1:L1"/>
    <mergeCell ref="A2:L2"/>
    <mergeCell ref="A3:L3"/>
    <mergeCell ref="A4:L4"/>
    <mergeCell ref="A5:L5"/>
    <mergeCell ref="A116:L116"/>
    <mergeCell ref="A10:L10"/>
    <mergeCell ref="A153:L153"/>
    <mergeCell ref="A130:L130"/>
    <mergeCell ref="A134:L134"/>
    <mergeCell ref="A138:L138"/>
    <mergeCell ref="A142:L142"/>
  </mergeCells>
  <pageMargins left="1.54" right="0.54166666666666663" top="0.74803149606299213" bottom="0.74803149606299213" header="0.31496062992125984" footer="0.31496062992125984"/>
  <pageSetup paperSize="5" scale="54" orientation="landscape" r:id="rId1"/>
  <rowBreaks count="1" manualBreakCount="1">
    <brk id="148" max="10" man="1"/>
  </rowBreaks>
  <colBreaks count="1" manualBreakCount="1">
    <brk id="12" max="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2021-10-11T13:45:21Z</cp:lastPrinted>
  <dcterms:created xsi:type="dcterms:W3CDTF">2017-01-31T14:28:02Z</dcterms:created>
  <dcterms:modified xsi:type="dcterms:W3CDTF">2021-10-11T14:15:09Z</dcterms:modified>
</cp:coreProperties>
</file>