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SEPTIEMBRE 2022\"/>
    </mc:Choice>
  </mc:AlternateContent>
  <bookViews>
    <workbookView xWindow="0" yWindow="0" windowWidth="19200" windowHeight="11595"/>
  </bookViews>
  <sheets>
    <sheet name="New Text Document" sheetId="1" r:id="rId1"/>
  </sheets>
  <definedNames>
    <definedName name="_xlnm.Print_Area" localSheetId="0">'New Text Document'!$A$1:$K$494</definedName>
    <definedName name="_xlnm.Print_Titles" localSheetId="0">'New Text Document'!$1:$8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J21" i="1" s="1"/>
  <c r="K21" i="1" s="1"/>
  <c r="H22" i="1"/>
  <c r="F22" i="1"/>
  <c r="J22" i="1" l="1"/>
  <c r="K22" i="1" s="1"/>
  <c r="I230" i="1"/>
  <c r="G230" i="1"/>
  <c r="E230" i="1"/>
  <c r="G24" i="1"/>
  <c r="E24" i="1"/>
  <c r="J298" i="1"/>
  <c r="K298" i="1" s="1"/>
  <c r="J260" i="1" l="1"/>
  <c r="G253" i="1" l="1"/>
  <c r="G249" i="1"/>
  <c r="B471" i="1"/>
  <c r="E413" i="1"/>
  <c r="F413" i="1"/>
  <c r="G413" i="1"/>
  <c r="H413" i="1"/>
  <c r="I413" i="1"/>
  <c r="J413" i="1"/>
  <c r="K413" i="1"/>
  <c r="J376" i="1"/>
  <c r="I376" i="1"/>
  <c r="G376" i="1"/>
  <c r="E376" i="1"/>
  <c r="F375" i="1"/>
  <c r="E80" i="1"/>
  <c r="E53" i="1"/>
  <c r="E71" i="1" l="1"/>
  <c r="F455" i="1"/>
  <c r="H455" i="1"/>
  <c r="J236" i="1"/>
  <c r="K196" i="1"/>
  <c r="J455" i="1" l="1"/>
  <c r="K455" i="1" s="1"/>
  <c r="E283" i="1"/>
  <c r="J396" i="1" l="1"/>
  <c r="J196" i="1"/>
  <c r="I244" i="1"/>
  <c r="I196" i="1"/>
  <c r="I24" i="1"/>
  <c r="J23" i="1"/>
  <c r="K23" i="1" s="1"/>
  <c r="G48" i="1" l="1"/>
  <c r="G244" i="1" l="1"/>
  <c r="G238" i="1"/>
  <c r="K461" i="1"/>
  <c r="J461" i="1"/>
  <c r="I461" i="1"/>
  <c r="H461" i="1"/>
  <c r="G461" i="1"/>
  <c r="F461" i="1"/>
  <c r="E461" i="1"/>
  <c r="K425" i="1"/>
  <c r="E244" i="1"/>
  <c r="E196" i="1"/>
  <c r="J409" i="1" l="1"/>
  <c r="J100" i="1"/>
  <c r="G361" i="1"/>
  <c r="F399" i="1"/>
  <c r="I34" i="1"/>
  <c r="G34" i="1"/>
  <c r="E34" i="1"/>
  <c r="E180" i="1"/>
  <c r="K44" i="1" l="1"/>
  <c r="J44" i="1"/>
  <c r="I44" i="1"/>
  <c r="G44" i="1"/>
  <c r="E44" i="1"/>
  <c r="K165" i="1" l="1"/>
  <c r="J263" i="1"/>
  <c r="E456" i="1"/>
  <c r="I456" i="1"/>
  <c r="G456" i="1"/>
  <c r="H456" i="1"/>
  <c r="K361" i="1"/>
  <c r="J361" i="1"/>
  <c r="I361" i="1"/>
  <c r="F361" i="1"/>
  <c r="E361" i="1"/>
  <c r="J165" i="1"/>
  <c r="I165" i="1"/>
  <c r="G165" i="1"/>
  <c r="E165" i="1"/>
  <c r="K456" i="1" l="1"/>
  <c r="F456" i="1"/>
  <c r="J456" i="1"/>
  <c r="J436" i="1"/>
  <c r="J431" i="1"/>
  <c r="K431" i="1" s="1"/>
  <c r="J428" i="1"/>
  <c r="K428" i="1" s="1"/>
  <c r="J364" i="1"/>
  <c r="K364" i="1" s="1"/>
  <c r="J332" i="1"/>
  <c r="K332" i="1" s="1"/>
  <c r="J304" i="1"/>
  <c r="J305" i="1"/>
  <c r="J303" i="1"/>
  <c r="K303" i="1" s="1"/>
  <c r="J294" i="1"/>
  <c r="K294" i="1" s="1"/>
  <c r="J295" i="1"/>
  <c r="K295" i="1" s="1"/>
  <c r="J297" i="1"/>
  <c r="K297" i="1" s="1"/>
  <c r="J237" i="1"/>
  <c r="K237" i="1" s="1"/>
  <c r="J169" i="1"/>
  <c r="J133" i="1"/>
  <c r="K133" i="1" s="1"/>
  <c r="K107" i="1"/>
  <c r="K97" i="1"/>
  <c r="K98" i="1"/>
  <c r="K99" i="1"/>
  <c r="K96" i="1"/>
  <c r="K52" i="1"/>
  <c r="K51" i="1"/>
  <c r="J14" i="1"/>
  <c r="K14" i="1" s="1"/>
  <c r="J15" i="1"/>
  <c r="K15" i="1" s="1"/>
  <c r="J17" i="1"/>
  <c r="K17" i="1" s="1"/>
  <c r="J18" i="1"/>
  <c r="K18" i="1" s="1"/>
  <c r="J19" i="1"/>
  <c r="K19" i="1" s="1"/>
  <c r="J20" i="1"/>
  <c r="K20" i="1" s="1"/>
  <c r="K100" i="1" l="1"/>
  <c r="I104" i="1"/>
  <c r="J227" i="1" l="1"/>
  <c r="K227" i="1" s="1"/>
  <c r="I425" i="1"/>
  <c r="G425" i="1"/>
  <c r="E425" i="1"/>
  <c r="F424" i="1"/>
  <c r="H424" i="1"/>
  <c r="J290" i="1"/>
  <c r="I290" i="1"/>
  <c r="H290" i="1"/>
  <c r="G290" i="1"/>
  <c r="E290" i="1"/>
  <c r="E170" i="1"/>
  <c r="I170" i="1"/>
  <c r="G170" i="1"/>
  <c r="I39" i="1" l="1"/>
  <c r="F174" i="1" l="1"/>
  <c r="F380" i="1"/>
  <c r="F278" i="1"/>
  <c r="F48" i="1"/>
  <c r="F28" i="1"/>
  <c r="G468" i="1"/>
  <c r="I468" i="1"/>
  <c r="E468" i="1"/>
  <c r="I448" i="1"/>
  <c r="G448" i="1"/>
  <c r="E448" i="1"/>
  <c r="G437" i="1"/>
  <c r="I437" i="1"/>
  <c r="E437" i="1"/>
  <c r="I432" i="1"/>
  <c r="F432" i="1"/>
  <c r="E432" i="1"/>
  <c r="F365" i="1"/>
  <c r="G306" i="1"/>
  <c r="H306" i="1"/>
  <c r="I306" i="1"/>
  <c r="J306" i="1"/>
  <c r="K306" i="1"/>
  <c r="F306" i="1"/>
  <c r="E306" i="1"/>
  <c r="I264" i="1"/>
  <c r="E264" i="1"/>
  <c r="I238" i="1"/>
  <c r="E238" i="1"/>
  <c r="J221" i="1"/>
  <c r="K221" i="1" s="1"/>
  <c r="J222" i="1"/>
  <c r="K222" i="1" s="1"/>
  <c r="J226" i="1"/>
  <c r="K226" i="1" s="1"/>
  <c r="J228" i="1"/>
  <c r="K228" i="1" s="1"/>
  <c r="J229" i="1"/>
  <c r="K229" i="1" s="1"/>
  <c r="E100" i="1" l="1"/>
  <c r="F84" i="1"/>
  <c r="H152" i="1" l="1"/>
  <c r="H56" i="1"/>
  <c r="K48" i="1"/>
  <c r="K37" i="1" l="1"/>
  <c r="E273" i="1" l="1"/>
  <c r="G273" i="1"/>
  <c r="I273" i="1"/>
  <c r="J273" i="1"/>
  <c r="E260" i="1"/>
  <c r="H260" i="1"/>
  <c r="I260" i="1"/>
  <c r="G260" i="1"/>
  <c r="F259" i="1"/>
  <c r="J48" i="1"/>
  <c r="I48" i="1"/>
  <c r="H48" i="1"/>
  <c r="E48" i="1"/>
  <c r="F446" i="1"/>
  <c r="G432" i="1"/>
  <c r="F423" i="1"/>
  <c r="H423" i="1"/>
  <c r="I409" i="1"/>
  <c r="G409" i="1"/>
  <c r="E409" i="1"/>
  <c r="K396" i="1"/>
  <c r="K380" i="1"/>
  <c r="J380" i="1"/>
  <c r="I380" i="1"/>
  <c r="H380" i="1"/>
  <c r="G380" i="1"/>
  <c r="E380" i="1"/>
  <c r="I355" i="1"/>
  <c r="H354" i="1"/>
  <c r="G355" i="1"/>
  <c r="E355" i="1"/>
  <c r="F317" i="1"/>
  <c r="H317" i="1"/>
  <c r="I283" i="1"/>
  <c r="G283" i="1"/>
  <c r="K278" i="1"/>
  <c r="J278" i="1"/>
  <c r="I278" i="1"/>
  <c r="H278" i="1"/>
  <c r="G278" i="1"/>
  <c r="E278" i="1"/>
  <c r="F225" i="1"/>
  <c r="H225" i="1"/>
  <c r="F224" i="1"/>
  <c r="H224" i="1"/>
  <c r="K174" i="1"/>
  <c r="J174" i="1"/>
  <c r="I174" i="1"/>
  <c r="H174" i="1"/>
  <c r="G174" i="1"/>
  <c r="E174" i="1"/>
  <c r="J225" i="1" l="1"/>
  <c r="K225" i="1" s="1"/>
  <c r="J224" i="1"/>
  <c r="K224" i="1" s="1"/>
  <c r="E156" i="1" l="1"/>
  <c r="I156" i="1"/>
  <c r="G156" i="1"/>
  <c r="F155" i="1"/>
  <c r="H155" i="1"/>
  <c r="F154" i="1"/>
  <c r="H154" i="1"/>
  <c r="F153" i="1"/>
  <c r="J153" i="1" s="1"/>
  <c r="K153" i="1" s="1"/>
  <c r="F152" i="1"/>
  <c r="J152" i="1" s="1"/>
  <c r="K152" i="1" s="1"/>
  <c r="F151" i="1"/>
  <c r="H151" i="1"/>
  <c r="F150" i="1"/>
  <c r="H150" i="1"/>
  <c r="J150" i="1" l="1"/>
  <c r="K150" i="1" s="1"/>
  <c r="J151" i="1"/>
  <c r="K151" i="1" s="1"/>
  <c r="J154" i="1"/>
  <c r="K154" i="1" s="1"/>
  <c r="J155" i="1"/>
  <c r="K155" i="1" s="1"/>
  <c r="I141" i="1"/>
  <c r="G141" i="1"/>
  <c r="F140" i="1"/>
  <c r="H140" i="1"/>
  <c r="F139" i="1"/>
  <c r="H139" i="1"/>
  <c r="F137" i="1"/>
  <c r="J137" i="1" s="1"/>
  <c r="K137" i="1" s="1"/>
  <c r="I128" i="1"/>
  <c r="E128" i="1"/>
  <c r="F120" i="1"/>
  <c r="H120" i="1"/>
  <c r="F119" i="1"/>
  <c r="H119" i="1"/>
  <c r="F118" i="1"/>
  <c r="H118" i="1"/>
  <c r="F116" i="1"/>
  <c r="G128" i="1"/>
  <c r="F127" i="1"/>
  <c r="H127" i="1"/>
  <c r="E141" i="1"/>
  <c r="J139" i="1" l="1"/>
  <c r="K139" i="1" s="1"/>
  <c r="J140" i="1"/>
  <c r="K140" i="1" s="1"/>
  <c r="G100" i="1"/>
  <c r="I100" i="1"/>
  <c r="K84" i="1" l="1"/>
  <c r="J84" i="1"/>
  <c r="I84" i="1"/>
  <c r="H84" i="1"/>
  <c r="G84" i="1"/>
  <c r="E84" i="1"/>
  <c r="I80" i="1"/>
  <c r="G80" i="1"/>
  <c r="H79" i="1"/>
  <c r="F78" i="1"/>
  <c r="H78" i="1"/>
  <c r="I71" i="1"/>
  <c r="E28" i="1"/>
  <c r="K28" i="1"/>
  <c r="J28" i="1"/>
  <c r="I28" i="1"/>
  <c r="H28" i="1"/>
  <c r="G28" i="1"/>
  <c r="I300" i="1" l="1"/>
  <c r="G300" i="1"/>
  <c r="E300" i="1"/>
  <c r="J110" i="1"/>
  <c r="I110" i="1"/>
  <c r="G110" i="1"/>
  <c r="K109" i="1"/>
  <c r="K110" i="1" s="1"/>
  <c r="E110" i="1"/>
  <c r="G348" i="1" l="1"/>
  <c r="I340" i="1"/>
  <c r="G340" i="1"/>
  <c r="E340" i="1"/>
  <c r="F339" i="1"/>
  <c r="J339" i="1" s="1"/>
  <c r="K339" i="1" s="1"/>
  <c r="F288" i="1"/>
  <c r="K288" i="1"/>
  <c r="K365" i="1" l="1"/>
  <c r="J365" i="1"/>
  <c r="I365" i="1"/>
  <c r="H365" i="1"/>
  <c r="G365" i="1"/>
  <c r="E365" i="1"/>
  <c r="I417" i="1" l="1"/>
  <c r="G417" i="1"/>
  <c r="E417" i="1"/>
  <c r="F217" i="1" l="1"/>
  <c r="H217" i="1"/>
  <c r="F223" i="1"/>
  <c r="H223" i="1"/>
  <c r="G196" i="1"/>
  <c r="J53" i="1"/>
  <c r="I53" i="1"/>
  <c r="F53" i="1"/>
  <c r="J223" i="1" l="1"/>
  <c r="K223" i="1" s="1"/>
  <c r="J217" i="1"/>
  <c r="K217" i="1" s="1"/>
  <c r="F42" i="1"/>
  <c r="F44" i="1" s="1"/>
  <c r="F204" i="1" l="1"/>
  <c r="K70" i="1"/>
  <c r="H70" i="1"/>
  <c r="F70" i="1"/>
  <c r="K53" i="1"/>
  <c r="F422" i="1" l="1"/>
  <c r="H422" i="1"/>
  <c r="I190" i="1" l="1"/>
  <c r="G190" i="1"/>
  <c r="E190" i="1"/>
  <c r="F189" i="1"/>
  <c r="J189" i="1" s="1"/>
  <c r="K189" i="1" s="1"/>
  <c r="F395" i="1" l="1"/>
  <c r="H406" i="1"/>
  <c r="F406" i="1"/>
  <c r="H408" i="1"/>
  <c r="F408" i="1"/>
  <c r="H407" i="1"/>
  <c r="F407" i="1"/>
  <c r="H403" i="1"/>
  <c r="F403" i="1"/>
  <c r="H402" i="1"/>
  <c r="F402" i="1"/>
  <c r="H400" i="1"/>
  <c r="F400" i="1"/>
  <c r="H401" i="1"/>
  <c r="F401" i="1"/>
  <c r="H404" i="1"/>
  <c r="F404" i="1"/>
  <c r="H405" i="1"/>
  <c r="F405" i="1"/>
  <c r="H389" i="1"/>
  <c r="F389" i="1"/>
  <c r="H390" i="1"/>
  <c r="F390" i="1"/>
  <c r="H392" i="1"/>
  <c r="F392" i="1"/>
  <c r="H394" i="1"/>
  <c r="F394" i="1"/>
  <c r="F409" i="1" l="1"/>
  <c r="H409" i="1"/>
  <c r="K407" i="1"/>
  <c r="I396" i="1" l="1"/>
  <c r="G396" i="1"/>
  <c r="E396" i="1"/>
  <c r="F388" i="1"/>
  <c r="H391" i="1"/>
  <c r="F391" i="1"/>
  <c r="H393" i="1"/>
  <c r="F393" i="1"/>
  <c r="G385" i="1"/>
  <c r="I385" i="1"/>
  <c r="E385" i="1"/>
  <c r="G453" i="1"/>
  <c r="I453" i="1"/>
  <c r="E453" i="1"/>
  <c r="H445" i="1"/>
  <c r="F445" i="1"/>
  <c r="F442" i="1"/>
  <c r="H443" i="1"/>
  <c r="F443" i="1"/>
  <c r="H440" i="1"/>
  <c r="F440" i="1"/>
  <c r="H441" i="1"/>
  <c r="F441" i="1"/>
  <c r="F444" i="1"/>
  <c r="H281" i="1"/>
  <c r="H283" i="1" s="1"/>
  <c r="F281" i="1"/>
  <c r="F283" i="1" s="1"/>
  <c r="H187" i="1"/>
  <c r="F187" i="1"/>
  <c r="H107" i="1"/>
  <c r="F107" i="1"/>
  <c r="G58" i="1"/>
  <c r="I58" i="1"/>
  <c r="E58" i="1"/>
  <c r="G53" i="1"/>
  <c r="H51" i="1"/>
  <c r="H53" i="1" s="1"/>
  <c r="F16" i="1"/>
  <c r="J16" i="1" s="1"/>
  <c r="K16" i="1" s="1"/>
  <c r="J187" i="1" l="1"/>
  <c r="K187" i="1" s="1"/>
  <c r="K409" i="1"/>
  <c r="H396" i="1"/>
  <c r="J441" i="1"/>
  <c r="J443" i="1"/>
  <c r="J445" i="1"/>
  <c r="K445" i="1" s="1"/>
  <c r="F396" i="1"/>
  <c r="J283" i="1"/>
  <c r="H430" i="1"/>
  <c r="J430" i="1" s="1"/>
  <c r="K430" i="1" s="1"/>
  <c r="K441" i="1" l="1"/>
  <c r="K281" i="1"/>
  <c r="K283" i="1" s="1"/>
  <c r="H337" i="1" l="1"/>
  <c r="F337" i="1"/>
  <c r="E322" i="1"/>
  <c r="G310" i="1"/>
  <c r="I310" i="1"/>
  <c r="E310" i="1"/>
  <c r="H208" i="1"/>
  <c r="F208" i="1"/>
  <c r="H204" i="1"/>
  <c r="J204" i="1" s="1"/>
  <c r="K204" i="1" s="1"/>
  <c r="G264" i="1"/>
  <c r="H69" i="1"/>
  <c r="F69" i="1"/>
  <c r="H184" i="1"/>
  <c r="F184" i="1"/>
  <c r="G71" i="1"/>
  <c r="J184" i="1" l="1"/>
  <c r="K184" i="1" s="1"/>
  <c r="J337" i="1"/>
  <c r="K337" i="1" s="1"/>
  <c r="J208" i="1"/>
  <c r="K208" i="1" s="1"/>
  <c r="K69" i="1"/>
  <c r="F467" i="1"/>
  <c r="H467" i="1"/>
  <c r="J467" i="1" l="1"/>
  <c r="K467" i="1" s="1"/>
  <c r="F32" i="1" l="1"/>
  <c r="H32" i="1"/>
  <c r="H359" i="1"/>
  <c r="H361" i="1" s="1"/>
  <c r="J32" i="1" l="1"/>
  <c r="H347" i="1"/>
  <c r="F347" i="1"/>
  <c r="G322" i="1"/>
  <c r="K32" i="1" l="1"/>
  <c r="J34" i="1"/>
  <c r="J347" i="1"/>
  <c r="F113" i="1" l="1"/>
  <c r="F114" i="1"/>
  <c r="F115" i="1"/>
  <c r="F117" i="1"/>
  <c r="H199" i="1"/>
  <c r="H200" i="1"/>
  <c r="H201" i="1"/>
  <c r="H202" i="1"/>
  <c r="H203" i="1"/>
  <c r="H205" i="1"/>
  <c r="H206" i="1"/>
  <c r="H209" i="1"/>
  <c r="H210" i="1"/>
  <c r="H211" i="1"/>
  <c r="J211" i="1" s="1"/>
  <c r="K211" i="1" s="1"/>
  <c r="H212" i="1"/>
  <c r="J212" i="1" s="1"/>
  <c r="K212" i="1" s="1"/>
  <c r="H213" i="1"/>
  <c r="J213" i="1" s="1"/>
  <c r="K213" i="1" s="1"/>
  <c r="H214" i="1"/>
  <c r="H215" i="1"/>
  <c r="H216" i="1"/>
  <c r="H218" i="1"/>
  <c r="H219" i="1"/>
  <c r="H220" i="1"/>
  <c r="F199" i="1"/>
  <c r="F200" i="1"/>
  <c r="F201" i="1"/>
  <c r="F202" i="1"/>
  <c r="F203" i="1"/>
  <c r="F205" i="1"/>
  <c r="F206" i="1"/>
  <c r="F209" i="1"/>
  <c r="F210" i="1"/>
  <c r="F214" i="1"/>
  <c r="F215" i="1"/>
  <c r="F216" i="1"/>
  <c r="F218" i="1"/>
  <c r="F219" i="1"/>
  <c r="F220" i="1"/>
  <c r="I249" i="1"/>
  <c r="E249" i="1"/>
  <c r="G268" i="1"/>
  <c r="I268" i="1"/>
  <c r="E268" i="1"/>
  <c r="H103" i="1"/>
  <c r="F103" i="1"/>
  <c r="H64" i="1"/>
  <c r="H65" i="1"/>
  <c r="H66" i="1"/>
  <c r="H68" i="1"/>
  <c r="F64" i="1"/>
  <c r="F65" i="1"/>
  <c r="F66" i="1"/>
  <c r="F67" i="1"/>
  <c r="F68" i="1"/>
  <c r="H57" i="1"/>
  <c r="G39" i="1"/>
  <c r="E39" i="1"/>
  <c r="J219" i="1" l="1"/>
  <c r="K219" i="1" s="1"/>
  <c r="J216" i="1"/>
  <c r="K216" i="1" s="1"/>
  <c r="J218" i="1"/>
  <c r="K218" i="1" s="1"/>
  <c r="J215" i="1"/>
  <c r="K215" i="1" s="1"/>
  <c r="J214" i="1"/>
  <c r="K214" i="1" s="1"/>
  <c r="J220" i="1"/>
  <c r="K220" i="1" s="1"/>
  <c r="J206" i="1"/>
  <c r="K206" i="1" s="1"/>
  <c r="J203" i="1"/>
  <c r="K203" i="1" s="1"/>
  <c r="J205" i="1"/>
  <c r="K205" i="1" s="1"/>
  <c r="J199" i="1"/>
  <c r="J201" i="1"/>
  <c r="K201" i="1" s="1"/>
  <c r="J210" i="1"/>
  <c r="K210" i="1" s="1"/>
  <c r="J202" i="1"/>
  <c r="K202" i="1" s="1"/>
  <c r="J209" i="1"/>
  <c r="K209" i="1" s="1"/>
  <c r="J200" i="1"/>
  <c r="K200" i="1" s="1"/>
  <c r="I348" i="1"/>
  <c r="E348" i="1"/>
  <c r="H313" i="1"/>
  <c r="H314" i="1"/>
  <c r="H315" i="1"/>
  <c r="H316" i="1"/>
  <c r="H318" i="1"/>
  <c r="H319" i="1"/>
  <c r="H320" i="1"/>
  <c r="H321" i="1"/>
  <c r="H168" i="1"/>
  <c r="H170" i="1" s="1"/>
  <c r="F168" i="1"/>
  <c r="G180" i="1"/>
  <c r="I180" i="1"/>
  <c r="G88" i="1"/>
  <c r="I88" i="1"/>
  <c r="E88" i="1"/>
  <c r="H87" i="1"/>
  <c r="F87" i="1"/>
  <c r="K199" i="1" l="1"/>
  <c r="F170" i="1"/>
  <c r="J168" i="1"/>
  <c r="K88" i="1"/>
  <c r="K168" i="1" l="1"/>
  <c r="K170" i="1" s="1"/>
  <c r="J170" i="1"/>
  <c r="H242" i="1"/>
  <c r="F242" i="1"/>
  <c r="H271" i="1"/>
  <c r="H273" i="1" s="1"/>
  <c r="F271" i="1"/>
  <c r="F273" i="1" s="1"/>
  <c r="F57" i="1"/>
  <c r="K57" i="1" s="1"/>
  <c r="K271" i="1" l="1"/>
  <c r="K273" i="1" s="1"/>
  <c r="J242" i="1"/>
  <c r="H42" i="1"/>
  <c r="H44" i="1" s="1"/>
  <c r="H58" i="1"/>
  <c r="F56" i="1"/>
  <c r="F38" i="1"/>
  <c r="H38" i="1"/>
  <c r="H37" i="1"/>
  <c r="F37" i="1"/>
  <c r="J58" i="1" l="1"/>
  <c r="F58" i="1"/>
  <c r="K242" i="1"/>
  <c r="H39" i="1"/>
  <c r="F39" i="1"/>
  <c r="H31" i="1"/>
  <c r="H34" i="1" s="1"/>
  <c r="F31" i="1"/>
  <c r="F34" i="1" s="1"/>
  <c r="K31" i="1" l="1"/>
  <c r="K34" i="1" s="1"/>
  <c r="F310" i="1" l="1"/>
  <c r="H310" i="1"/>
  <c r="H164" i="1"/>
  <c r="H165" i="1" s="1"/>
  <c r="H11" i="1"/>
  <c r="H148" i="1"/>
  <c r="F164" i="1"/>
  <c r="F11" i="1"/>
  <c r="F148" i="1"/>
  <c r="H96" i="1"/>
  <c r="H97" i="1"/>
  <c r="H98" i="1"/>
  <c r="F96" i="1"/>
  <c r="F97" i="1"/>
  <c r="F98" i="1"/>
  <c r="H77" i="1"/>
  <c r="F77" i="1"/>
  <c r="J148" i="1" l="1"/>
  <c r="J11" i="1"/>
  <c r="F165" i="1"/>
  <c r="F100" i="1"/>
  <c r="H100" i="1"/>
  <c r="K77" i="1"/>
  <c r="F13" i="1"/>
  <c r="K11" i="1" l="1"/>
  <c r="H352" i="1"/>
  <c r="H353" i="1"/>
  <c r="H351" i="1"/>
  <c r="F352" i="1"/>
  <c r="F353" i="1"/>
  <c r="F351" i="1"/>
  <c r="H325" i="1"/>
  <c r="F325" i="1"/>
  <c r="H344" i="1"/>
  <c r="H345" i="1"/>
  <c r="H343" i="1"/>
  <c r="F344" i="1"/>
  <c r="F343" i="1"/>
  <c r="F355" i="1" l="1"/>
  <c r="J325" i="1"/>
  <c r="H355" i="1"/>
  <c r="F348" i="1"/>
  <c r="H348" i="1"/>
  <c r="H465" i="1"/>
  <c r="H466" i="1"/>
  <c r="H464" i="1"/>
  <c r="F465" i="1"/>
  <c r="F466" i="1"/>
  <c r="F464" i="1"/>
  <c r="H451" i="1"/>
  <c r="H452" i="1"/>
  <c r="F451" i="1"/>
  <c r="F452" i="1"/>
  <c r="H435" i="1"/>
  <c r="H437" i="1" s="1"/>
  <c r="H447" i="1"/>
  <c r="H448" i="1" s="1"/>
  <c r="H370" i="1"/>
  <c r="F435" i="1"/>
  <c r="F447" i="1"/>
  <c r="F448" i="1" s="1"/>
  <c r="F370" i="1"/>
  <c r="H429" i="1"/>
  <c r="H383" i="1"/>
  <c r="F383" i="1"/>
  <c r="H373" i="1"/>
  <c r="H374" i="1"/>
  <c r="H371" i="1"/>
  <c r="H372" i="1"/>
  <c r="F373" i="1"/>
  <c r="F374" i="1"/>
  <c r="F371" i="1"/>
  <c r="F372" i="1"/>
  <c r="H420" i="1"/>
  <c r="H421" i="1"/>
  <c r="H415" i="1"/>
  <c r="H108" i="1"/>
  <c r="H110" i="1" s="1"/>
  <c r="F420" i="1"/>
  <c r="F421" i="1"/>
  <c r="F415" i="1"/>
  <c r="F417" i="1" s="1"/>
  <c r="F108" i="1"/>
  <c r="F110" i="1" s="1"/>
  <c r="H384" i="1"/>
  <c r="H369" i="1"/>
  <c r="F384" i="1"/>
  <c r="F369" i="1"/>
  <c r="H241" i="1"/>
  <c r="H244" i="1" s="1"/>
  <c r="H368" i="1"/>
  <c r="F241" i="1"/>
  <c r="F244" i="1" s="1"/>
  <c r="F368" i="1"/>
  <c r="H330" i="1"/>
  <c r="H331" i="1"/>
  <c r="H333" i="1"/>
  <c r="H334" i="1"/>
  <c r="H335" i="1"/>
  <c r="H336" i="1"/>
  <c r="H329" i="1"/>
  <c r="F330" i="1"/>
  <c r="F331" i="1"/>
  <c r="F333" i="1"/>
  <c r="F334" i="1"/>
  <c r="F335" i="1"/>
  <c r="F336" i="1"/>
  <c r="F338" i="1"/>
  <c r="J338" i="1" s="1"/>
  <c r="K338" i="1" s="1"/>
  <c r="F329" i="1"/>
  <c r="F313" i="1"/>
  <c r="F314" i="1"/>
  <c r="F315" i="1"/>
  <c r="F316" i="1"/>
  <c r="F318" i="1"/>
  <c r="F319" i="1"/>
  <c r="F320" i="1"/>
  <c r="F321" i="1"/>
  <c r="H146" i="1"/>
  <c r="H149" i="1"/>
  <c r="H144" i="1"/>
  <c r="F145" i="1"/>
  <c r="J145" i="1" s="1"/>
  <c r="K145" i="1" s="1"/>
  <c r="F146" i="1"/>
  <c r="F147" i="1"/>
  <c r="J147" i="1" s="1"/>
  <c r="K147" i="1" s="1"/>
  <c r="F149" i="1"/>
  <c r="F144" i="1"/>
  <c r="H131" i="1"/>
  <c r="H132" i="1"/>
  <c r="H134" i="1"/>
  <c r="H135" i="1"/>
  <c r="H136" i="1"/>
  <c r="H138" i="1"/>
  <c r="H121" i="1"/>
  <c r="H123" i="1"/>
  <c r="H126" i="1"/>
  <c r="F131" i="1"/>
  <c r="F132" i="1"/>
  <c r="F134" i="1"/>
  <c r="F135" i="1"/>
  <c r="F136" i="1"/>
  <c r="F138" i="1"/>
  <c r="F121" i="1"/>
  <c r="F123" i="1"/>
  <c r="F124" i="1"/>
  <c r="F125" i="1"/>
  <c r="F126" i="1"/>
  <c r="J114" i="1"/>
  <c r="H115" i="1"/>
  <c r="H117" i="1"/>
  <c r="H13" i="1"/>
  <c r="J13" i="1" s="1"/>
  <c r="K13" i="1" s="1"/>
  <c r="H12" i="1"/>
  <c r="F12" i="1"/>
  <c r="F24" i="1" s="1"/>
  <c r="H75" i="1"/>
  <c r="H76" i="1"/>
  <c r="H74" i="1"/>
  <c r="F75" i="1"/>
  <c r="F76" i="1"/>
  <c r="F74" i="1"/>
  <c r="H61" i="1"/>
  <c r="H71" i="1" s="1"/>
  <c r="H293" i="1"/>
  <c r="F61" i="1"/>
  <c r="F71" i="1" s="1"/>
  <c r="F286" i="1"/>
  <c r="F290" i="1" s="1"/>
  <c r="F293" i="1"/>
  <c r="H267" i="1"/>
  <c r="F267" i="1"/>
  <c r="H296" i="1"/>
  <c r="J296" i="1" s="1"/>
  <c r="K296" i="1" s="1"/>
  <c r="H299" i="1"/>
  <c r="F299" i="1"/>
  <c r="H207" i="1"/>
  <c r="H230" i="1" s="1"/>
  <c r="F207" i="1"/>
  <c r="F230" i="1" s="1"/>
  <c r="H233" i="1"/>
  <c r="H234" i="1"/>
  <c r="J234" i="1" s="1"/>
  <c r="K234" i="1" s="1"/>
  <c r="H235" i="1"/>
  <c r="J235" i="1" s="1"/>
  <c r="K235" i="1" s="1"/>
  <c r="F233" i="1"/>
  <c r="F247" i="1"/>
  <c r="F257" i="1"/>
  <c r="F258" i="1"/>
  <c r="F256" i="1"/>
  <c r="H248" i="1"/>
  <c r="F248" i="1"/>
  <c r="H91" i="1"/>
  <c r="H92" i="1"/>
  <c r="F91" i="1"/>
  <c r="F92" i="1"/>
  <c r="H179" i="1"/>
  <c r="H177" i="1"/>
  <c r="F179" i="1"/>
  <c r="F177" i="1"/>
  <c r="H193" i="1"/>
  <c r="H196" i="1" s="1"/>
  <c r="H185" i="1"/>
  <c r="H186" i="1"/>
  <c r="H188" i="1"/>
  <c r="F185" i="1"/>
  <c r="F186" i="1"/>
  <c r="F188" i="1"/>
  <c r="F183" i="1"/>
  <c r="J183" i="1" s="1"/>
  <c r="K183" i="1" s="1"/>
  <c r="F193" i="1"/>
  <c r="F196" i="1" s="1"/>
  <c r="H468" i="1" l="1"/>
  <c r="J146" i="1"/>
  <c r="F376" i="1"/>
  <c r="J186" i="1"/>
  <c r="K186" i="1" s="1"/>
  <c r="H376" i="1"/>
  <c r="J329" i="1"/>
  <c r="K329" i="1" s="1"/>
  <c r="J188" i="1"/>
  <c r="K188" i="1" s="1"/>
  <c r="J185" i="1"/>
  <c r="K185" i="1" s="1"/>
  <c r="H24" i="1"/>
  <c r="H425" i="1"/>
  <c r="K264" i="1"/>
  <c r="J299" i="1"/>
  <c r="K299" i="1" s="1"/>
  <c r="J12" i="1"/>
  <c r="K12" i="1" s="1"/>
  <c r="J136" i="1"/>
  <c r="K136" i="1" s="1"/>
  <c r="J134" i="1"/>
  <c r="K134" i="1" s="1"/>
  <c r="J131" i="1"/>
  <c r="K131" i="1" s="1"/>
  <c r="J144" i="1"/>
  <c r="K144" i="1" s="1"/>
  <c r="J336" i="1"/>
  <c r="K336" i="1" s="1"/>
  <c r="J334" i="1"/>
  <c r="K334" i="1" s="1"/>
  <c r="J331" i="1"/>
  <c r="K331" i="1" s="1"/>
  <c r="J293" i="1"/>
  <c r="K293" i="1" s="1"/>
  <c r="J138" i="1"/>
  <c r="K138" i="1" s="1"/>
  <c r="J135" i="1"/>
  <c r="K135" i="1" s="1"/>
  <c r="J132" i="1"/>
  <c r="K132" i="1" s="1"/>
  <c r="J149" i="1"/>
  <c r="K149" i="1" s="1"/>
  <c r="J335" i="1"/>
  <c r="K335" i="1" s="1"/>
  <c r="J333" i="1"/>
  <c r="K333" i="1" s="1"/>
  <c r="J330" i="1"/>
  <c r="K330" i="1" s="1"/>
  <c r="F425" i="1"/>
  <c r="H432" i="1"/>
  <c r="J429" i="1"/>
  <c r="K429" i="1" s="1"/>
  <c r="F238" i="1"/>
  <c r="J233" i="1"/>
  <c r="K233" i="1" s="1"/>
  <c r="K238" i="1" s="1"/>
  <c r="F437" i="1"/>
  <c r="J435" i="1"/>
  <c r="J437" i="1" s="1"/>
  <c r="F468" i="1"/>
  <c r="H340" i="1"/>
  <c r="H238" i="1"/>
  <c r="H264" i="1"/>
  <c r="J207" i="1"/>
  <c r="J230" i="1" s="1"/>
  <c r="F80" i="1"/>
  <c r="F260" i="1"/>
  <c r="F156" i="1"/>
  <c r="H156" i="1"/>
  <c r="H141" i="1"/>
  <c r="F128" i="1"/>
  <c r="H128" i="1"/>
  <c r="H80" i="1"/>
  <c r="H300" i="1"/>
  <c r="F300" i="1"/>
  <c r="F340" i="1"/>
  <c r="H417" i="1"/>
  <c r="F190" i="1"/>
  <c r="H190" i="1"/>
  <c r="J92" i="1"/>
  <c r="F385" i="1"/>
  <c r="H385" i="1"/>
  <c r="F453" i="1"/>
  <c r="H453" i="1"/>
  <c r="F88" i="1"/>
  <c r="H88" i="1"/>
  <c r="F264" i="1"/>
  <c r="K61" i="1"/>
  <c r="F249" i="1"/>
  <c r="F268" i="1"/>
  <c r="H249" i="1"/>
  <c r="H268" i="1"/>
  <c r="H180" i="1"/>
  <c r="F180" i="1"/>
  <c r="J264" i="1" l="1"/>
  <c r="J300" i="1"/>
  <c r="K24" i="1"/>
  <c r="J24" i="1"/>
  <c r="K207" i="1"/>
  <c r="K230" i="1" s="1"/>
  <c r="K290" i="1"/>
  <c r="K190" i="1"/>
  <c r="J190" i="1"/>
  <c r="J71" i="1"/>
  <c r="K300" i="1" l="1"/>
  <c r="K179" i="1"/>
  <c r="K66" i="1"/>
  <c r="K372" i="1"/>
  <c r="J238" i="1" l="1"/>
  <c r="J465" i="1" l="1"/>
  <c r="K465" i="1" s="1"/>
  <c r="J464" i="1"/>
  <c r="K258" i="1"/>
  <c r="K464" i="1" l="1"/>
  <c r="J468" i="1"/>
  <c r="J420" i="1"/>
  <c r="J425" i="1" s="1"/>
  <c r="J126" i="1"/>
  <c r="J128" i="1" s="1"/>
  <c r="K373" i="1"/>
  <c r="K376" i="1" s="1"/>
  <c r="J319" i="1"/>
  <c r="K126" i="1" l="1"/>
  <c r="K68" i="1"/>
  <c r="F141" i="1"/>
  <c r="K124" i="1"/>
  <c r="K468" i="1"/>
  <c r="J177" i="1"/>
  <c r="K177" i="1" l="1"/>
  <c r="F93" i="1"/>
  <c r="G93" i="1"/>
  <c r="H93" i="1"/>
  <c r="I93" i="1"/>
  <c r="E93" i="1"/>
  <c r="J241" i="1" l="1"/>
  <c r="J244" i="1" s="1"/>
  <c r="J320" i="1"/>
  <c r="K320" i="1" s="1"/>
  <c r="E326" i="1"/>
  <c r="F326" i="1"/>
  <c r="G326" i="1"/>
  <c r="H326" i="1"/>
  <c r="I326" i="1"/>
  <c r="F322" i="1"/>
  <c r="H322" i="1"/>
  <c r="I322" i="1"/>
  <c r="G104" i="1"/>
  <c r="H104" i="1"/>
  <c r="F104" i="1"/>
  <c r="E104" i="1"/>
  <c r="K67" i="1"/>
  <c r="K65" i="1"/>
  <c r="K148" i="1"/>
  <c r="K146" i="1"/>
  <c r="J432" i="1"/>
  <c r="J452" i="1"/>
  <c r="K452" i="1" s="1"/>
  <c r="J447" i="1"/>
  <c r="J448" i="1" s="1"/>
  <c r="J353" i="1"/>
  <c r="K353" i="1" s="1"/>
  <c r="J352" i="1"/>
  <c r="K352" i="1" s="1"/>
  <c r="J351" i="1"/>
  <c r="J343" i="1"/>
  <c r="K325" i="1"/>
  <c r="K326" i="1" s="1"/>
  <c r="K91" i="1"/>
  <c r="J248" i="1"/>
  <c r="K248" i="1" s="1"/>
  <c r="J247" i="1"/>
  <c r="J267" i="1"/>
  <c r="J88" i="1"/>
  <c r="K103" i="1"/>
  <c r="K104" i="1" s="1"/>
  <c r="J38" i="1"/>
  <c r="K38" i="1" s="1"/>
  <c r="K128" i="1"/>
  <c r="E471" i="1" l="1"/>
  <c r="I471" i="1"/>
  <c r="H471" i="1"/>
  <c r="G471" i="1"/>
  <c r="F471" i="1"/>
  <c r="K447" i="1"/>
  <c r="K448" i="1" s="1"/>
  <c r="K351" i="1"/>
  <c r="K355" i="1" s="1"/>
  <c r="J355" i="1"/>
  <c r="J340" i="1"/>
  <c r="J141" i="1"/>
  <c r="J156" i="1"/>
  <c r="K75" i="1"/>
  <c r="K80" i="1" s="1"/>
  <c r="J80" i="1"/>
  <c r="J322" i="1"/>
  <c r="K141" i="1"/>
  <c r="K417" i="1"/>
  <c r="J417" i="1"/>
  <c r="J453" i="1"/>
  <c r="K385" i="1"/>
  <c r="J385" i="1"/>
  <c r="K435" i="1"/>
  <c r="K437" i="1" s="1"/>
  <c r="K432" i="1"/>
  <c r="K56" i="1"/>
  <c r="K58" i="1" s="1"/>
  <c r="J310" i="1"/>
  <c r="K241" i="1"/>
  <c r="K244" i="1" s="1"/>
  <c r="J268" i="1"/>
  <c r="K247" i="1"/>
  <c r="K249" i="1" s="1"/>
  <c r="J249" i="1"/>
  <c r="K39" i="1"/>
  <c r="J39" i="1"/>
  <c r="K343" i="1"/>
  <c r="K348" i="1" s="1"/>
  <c r="J348" i="1"/>
  <c r="K314" i="1"/>
  <c r="J180" i="1"/>
  <c r="J93" i="1"/>
  <c r="K256" i="1"/>
  <c r="K260" i="1" s="1"/>
  <c r="K268" i="1"/>
  <c r="J326" i="1"/>
  <c r="J104" i="1"/>
  <c r="K71" i="1"/>
  <c r="K92" i="1"/>
  <c r="J471" i="1" l="1"/>
  <c r="K156" i="1"/>
  <c r="K322" i="1"/>
  <c r="K340" i="1"/>
  <c r="K453" i="1"/>
  <c r="K310" i="1"/>
  <c r="K180" i="1"/>
  <c r="K93" i="1"/>
  <c r="K471" i="1" l="1"/>
</calcChain>
</file>

<file path=xl/sharedStrings.xml><?xml version="1.0" encoding="utf-8"?>
<sst xmlns="http://schemas.openxmlformats.org/spreadsheetml/2006/main" count="1249" uniqueCount="494">
  <si>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</si>
  <si>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</si>
  <si>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</si>
  <si>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</si>
  <si>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</si>
  <si>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</si>
  <si>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</si>
  <si>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</si>
  <si>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</si>
  <si>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</si>
  <si>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</si>
  <si>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</si>
  <si>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</si>
  <si>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</si>
  <si>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</si>
  <si>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</si>
  <si>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</si>
  <si>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</si>
  <si>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</si>
  <si>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</si>
  <si>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</si>
  <si>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</si>
  <si>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</si>
  <si>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</si>
  <si>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</si>
  <si>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</si>
  <si>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</si>
  <si>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</si>
  <si>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</si>
  <si>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</si>
  <si>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</si>
  <si>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</si>
  <si>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</si>
  <si>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</si>
  <si>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</si>
  <si>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</si>
  <si>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</si>
  <si>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</si>
  <si>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</si>
  <si>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</si>
  <si>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</si>
  <si>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</si>
  <si>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</si>
  <si>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</si>
  <si>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</si>
  <si>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</si>
  <si>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</si>
  <si>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</si>
  <si>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</si>
  <si>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</si>
  <si>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</si>
  <si>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</si>
  <si>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</si>
  <si>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</si>
  <si>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</si>
  <si>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</si>
  <si>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</si>
  <si>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</si>
  <si>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</si>
  <si>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</si>
  <si>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</si>
  <si>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</si>
  <si>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</si>
  <si>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</si>
  <si>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</si>
  <si>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</si>
  <si>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</si>
  <si>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</si>
  <si>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</si>
  <si>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</si>
  <si>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</si>
  <si>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</si>
  <si>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</si>
  <si>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</si>
  <si>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</si>
  <si>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</si>
  <si>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</si>
  <si>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</si>
  <si>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</si>
  <si>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</si>
  <si>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</si>
  <si>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</si>
  <si>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</si>
  <si>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</si>
  <si>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</si>
  <si>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</si>
  <si>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</si>
  <si>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</si>
  <si>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</si>
  <si>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</si>
  <si>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</si>
  <si>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</si>
  <si>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</si>
  <si>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</si>
  <si>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</si>
  <si>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</si>
  <si>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</si>
  <si>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</si>
  <si>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</si>
  <si>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</si>
  <si>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</si>
  <si>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</si>
  <si>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</si>
  <si>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</si>
  <si>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</si>
  <si>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</si>
  <si>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</si>
  <si>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</si>
  <si>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</si>
  <si>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</si>
  <si>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</si>
  <si>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</si>
  <si>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</si>
  <si>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</si>
  <si>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</si>
  <si>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</si>
  <si>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</si>
  <si>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</si>
  <si>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</si>
  <si>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</si>
  <si>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</si>
  <si>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</si>
  <si>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</si>
  <si>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</si>
  <si>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</si>
  <si>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</si>
  <si>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</si>
  <si>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</si>
  <si>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</si>
  <si>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</si>
  <si>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</si>
  <si>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</si>
  <si>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</si>
  <si>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</si>
  <si>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</si>
  <si>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</si>
  <si>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</si>
  <si>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</si>
  <si>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</si>
  <si>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</si>
  <si>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</si>
  <si>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</si>
  <si>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</si>
  <si>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</si>
  <si>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</si>
  <si>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</si>
  <si>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</si>
  <si>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</si>
  <si>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</si>
  <si>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</si>
  <si>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</si>
  <si>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</si>
  <si>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</si>
  <si>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</si>
  <si>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</si>
  <si>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</si>
  <si>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</si>
  <si>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</si>
  <si>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ZENOBIA HORACIO GARCIA</t>
  </si>
  <si>
    <t>TECNICO EN OPERACIONES GEOEST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</si>
  <si>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</si>
  <si>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</si>
  <si>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</si>
  <si>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</si>
  <si>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</si>
  <si>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</si>
  <si>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</si>
  <si>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</si>
  <si>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</si>
  <si>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</si>
  <si>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</si>
  <si>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</si>
  <si>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</si>
  <si>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</si>
  <si>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</si>
  <si>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</si>
  <si>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</si>
  <si>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</si>
  <si>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</si>
  <si>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</si>
  <si>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</si>
  <si>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</si>
  <si>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</si>
  <si>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</si>
  <si>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</si>
  <si>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</si>
  <si>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</si>
  <si>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</si>
  <si>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</si>
  <si>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</si>
  <si>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</si>
  <si>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</si>
  <si>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</si>
  <si>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</si>
  <si>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</si>
  <si>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</si>
  <si>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</si>
  <si>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</si>
  <si>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</si>
  <si>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</si>
  <si>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</si>
  <si>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</si>
  <si>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</si>
  <si>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</si>
  <si>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</si>
  <si>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</si>
  <si>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</si>
  <si>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 xml:space="preserve">XIOMARA C DE LOS ANGELES ESPAILLAT </t>
  </si>
  <si>
    <t>JOHN EDUARD ROSA MARTE</t>
  </si>
  <si>
    <t>GEORGE MIGUEL DIAZ MEJIA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</si>
  <si>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</si>
  <si>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</si>
  <si>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</si>
  <si>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</si>
  <si>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</si>
  <si>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</si>
  <si>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</si>
  <si>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RAMONA MELLA MATOS</t>
  </si>
  <si>
    <t>FAUSTO ZAPICO LANDIM</t>
  </si>
  <si>
    <t>ANALISTA EXPLOTACION DE INFOR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</si>
  <si>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</si>
  <si>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</si>
  <si>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</si>
  <si>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</si>
  <si>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</si>
  <si>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</si>
  <si>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</si>
  <si>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</si>
  <si>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</si>
  <si>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</si>
  <si>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</si>
  <si>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</si>
  <si>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NANCY MERCEDES</t>
  </si>
  <si>
    <t>EDISON MARTIRES ARIAS TEJEDA</t>
  </si>
  <si>
    <t>MARLEN DE ARMAS HILTON</t>
  </si>
  <si>
    <t>MILCIADES ALEJANDRO SILVEN</t>
  </si>
  <si>
    <t>SHNEIDDER DIEUDONNE RODRIGUEZ</t>
  </si>
  <si>
    <t>DALI JOSE RAMOS DISLA</t>
  </si>
  <si>
    <t>ROBERT ANTONIO LEON RODRIGUEZ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</si>
  <si>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</si>
  <si>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</si>
  <si>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</si>
  <si>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</si>
  <si>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</si>
  <si>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</si>
  <si>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</si>
  <si>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</si>
  <si>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</si>
  <si>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</si>
  <si>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</si>
  <si>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</si>
  <si>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</si>
  <si>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</si>
  <si>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</si>
  <si>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</si>
  <si>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</si>
  <si>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</si>
  <si>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</si>
  <si>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</si>
  <si>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</si>
  <si>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</si>
  <si>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</si>
  <si>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</si>
  <si>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</si>
  <si>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</si>
  <si>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</si>
  <si>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</si>
  <si>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</si>
  <si>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</si>
  <si>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</si>
  <si>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</si>
  <si>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</si>
  <si>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</si>
  <si>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</si>
  <si>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</si>
  <si>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</si>
  <si>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</si>
  <si>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</si>
  <si>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</si>
  <si>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</si>
  <si>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</si>
  <si>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</si>
  <si>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</si>
  <si>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</si>
  <si>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</si>
  <si>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</si>
  <si>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</si>
  <si>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</si>
  <si>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</si>
  <si>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</si>
  <si>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</si>
  <si>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</si>
  <si>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</si>
  <si>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</si>
  <si>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</si>
  <si>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</si>
  <si>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</si>
  <si>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</si>
  <si>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</si>
  <si>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</si>
  <si>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</si>
  <si>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</si>
  <si>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</si>
  <si>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</si>
  <si>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</si>
  <si>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</si>
  <si>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</si>
  <si>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</si>
  <si>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</si>
  <si>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SOMMER ANTONIO MENA SOSA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</si>
  <si>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</si>
  <si>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</si>
  <si>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</si>
  <si>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</si>
  <si>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</si>
  <si>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</si>
  <si>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</si>
  <si>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</si>
  <si>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</si>
  <si>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</si>
  <si>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</si>
  <si>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</si>
  <si>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</si>
  <si>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</si>
  <si>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</si>
  <si>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</si>
  <si>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</si>
  <si>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</si>
  <si>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</si>
  <si>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</si>
  <si>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</si>
  <si>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</si>
  <si>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</si>
  <si>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</si>
  <si>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</si>
  <si>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</si>
  <si>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</si>
  <si>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</si>
  <si>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</si>
  <si>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</si>
  <si>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</si>
  <si>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</si>
  <si>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</si>
  <si>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</si>
  <si>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</si>
  <si>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</si>
  <si>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</si>
  <si>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</si>
  <si>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</si>
  <si>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</si>
  <si>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</si>
  <si>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</si>
  <si>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</si>
  <si>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</si>
  <si>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</si>
  <si>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</si>
  <si>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</si>
  <si>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</si>
  <si>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</si>
  <si>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</si>
  <si>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</si>
  <si>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</si>
  <si>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</si>
  <si>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</si>
  <si>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</si>
  <si>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</si>
  <si>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</si>
  <si>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</si>
  <si>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</si>
  <si>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</si>
  <si>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</si>
  <si>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</si>
  <si>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</si>
  <si>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</si>
  <si>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</si>
  <si>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</si>
  <si>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</si>
  <si>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</si>
  <si>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</si>
  <si>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</si>
  <si>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</si>
  <si>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</si>
  <si>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</si>
  <si>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</si>
  <si>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</si>
  <si>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</si>
  <si>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</si>
  <si>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</si>
  <si>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</si>
  <si>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</si>
  <si>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</si>
  <si>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</si>
  <si>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</si>
  <si>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</si>
  <si>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</si>
  <si>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</si>
  <si>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</si>
  <si>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</si>
  <si>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</si>
  <si>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</si>
  <si>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</si>
  <si>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</si>
  <si>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</si>
  <si>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</si>
  <si>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</si>
  <si>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</si>
  <si>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</si>
  <si>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</si>
  <si>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</si>
  <si>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</si>
  <si>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</si>
  <si>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</si>
  <si>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</si>
  <si>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</si>
  <si>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</si>
  <si>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</si>
  <si>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</si>
  <si>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</si>
  <si>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</si>
  <si>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</si>
  <si>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</si>
  <si>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</si>
  <si>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</si>
  <si>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</si>
  <si>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</si>
  <si>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</si>
  <si>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</si>
  <si>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</si>
  <si>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</si>
  <si>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</si>
  <si>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</si>
  <si>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</si>
  <si>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</si>
  <si>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</si>
  <si>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</si>
  <si>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</si>
  <si>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</si>
  <si>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</si>
  <si>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</si>
  <si>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</si>
  <si>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</si>
  <si>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</si>
  <si>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</si>
  <si>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</si>
  <si>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</si>
  <si>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</si>
  <si>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</si>
  <si>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</si>
  <si>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</si>
  <si>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</si>
  <si>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</si>
  <si>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</si>
  <si>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</si>
  <si>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</si>
  <si>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</si>
  <si>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</si>
  <si>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</si>
  <si>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</si>
  <si>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SOPORTE TENICO DE REDES Y CO</t>
  </si>
  <si>
    <t>DIVISION DE SERVICIOS GENERALES- ONE</t>
  </si>
  <si>
    <t>DIRECCION DE NORMATIVAS Y METODOLOGIA-ONE</t>
  </si>
  <si>
    <t>DIVISION DE ESTADISTICAS SOCIALES- ONE</t>
  </si>
  <si>
    <t xml:space="preserve">TECNICO DE PLANIFICACION </t>
  </si>
  <si>
    <t>DIVISION DE DESARROLLO INSTITUCIONAL YCALIDAD EN LA GESTION-ONE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</si>
  <si>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</si>
  <si>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</si>
  <si>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</si>
  <si>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</si>
  <si>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</si>
  <si>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</si>
  <si>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</si>
  <si>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</si>
  <si>
    <t>COORDINADORA EJECUTIVA</t>
  </si>
  <si>
    <t>OFICIAL DE ACCESO A LA INFORM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</si>
  <si>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</si>
  <si>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</si>
  <si>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</si>
  <si>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</si>
  <si>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</si>
  <si>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>ANA ELIZABETH RODRIGUEZ PEREZ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</si>
  <si>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</si>
  <si>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</si>
  <si>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</si>
  <si>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</si>
  <si>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</si>
  <si>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 xml:space="preserve">COORDINADOR DE CAMPO </t>
  </si>
  <si>
    <t>ANALISTA SECTORIAL</t>
  </si>
  <si>
    <t>DIVISION DE OPERACIONES ENCUESTAS- ONE</t>
  </si>
  <si>
    <t>DIVISION DE OPERACIONES DE CENSOS- ONE</t>
  </si>
  <si>
    <t>Mes de Septiembre 2022</t>
  </si>
  <si>
    <t xml:space="preserve">MARGARITA LARA LARA </t>
  </si>
  <si>
    <t>ANALISTA DE MEDIOS</t>
  </si>
  <si>
    <t>DEPARTAMENTO DE ESTADISTICAS MACROECONOMICAS Y SECTORIALES-ONE</t>
  </si>
  <si>
    <t>ANALISTA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</si>
</sst>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0" borderId="0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  <xf numFmtId="0" fontId="0" fillId="37" borderId="23" xfId="0" applyFill="1" applyBorder="1"/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horizontal="center"/>
    </xf>
    <xf numFmtId="14" fontId="0" fillId="37" borderId="0" xfId="0" applyNumberFormat="1" applyFill="1" applyAlignment="1">
      <alignment horizontal="left"/>
    </xf>
    <xf numFmtId="0" fontId="0" fillId="33" borderId="0" xfId="0" applyFont="1" applyFill="1"/>
    <xf numFmtId="0" fontId="0" fillId="33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476</xdr:row>
      <xdr:rowOff>66441</xdr:rowOff>
    </xdr:from>
    <xdr:to>
      <xdr:col>8</xdr:col>
      <xdr:colOff>1023581</xdr:colOff>
      <xdr:row>498</xdr:row>
      <xdr:rowOff>19557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13B14121-6437-42F5-8B73-F8148CAE3293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2-09-08T15:20:11.87" personId="{13B14121-6437-42F5-8B73-F8148CAE3293}" id="{0636A0E7-870D-44A2-88B7-BF2D270642F2}">
    <text>Este colaborador debe estar bajo el area de Servicios Generales</text>
  </threadedComment>
  <threadedComment ref="A18" dT="2022-09-08T15:20:20.61" personId="{13B14121-6437-42F5-8B73-F8148CAE3293}" id="{5D985AA0-CA53-4365-B696-93D1AA9A7821}">
    <text>Este colaborador debe estar bajo el area de Servicios Generales</text>
  </threadedComment>
  <threadedComment ref="B215" dT="2022-09-08T15:41:37.40" personId="{13B14121-6437-42F5-8B73-F8148CAE3293}" id="{95472E65-2310-405F-AAF6-55F368A3963A}">
    <text>A esta colaboradora se le reclasifico su cargo</text>
  </threadedComment>
  <threadedComment ref="A246" dT="2022-09-08T15:33:27.93" personId="{13B14121-6437-42F5-8B73-F8148CAE3293}" id="{A61CF3D8-AEE2-4502-92A2-95248AB3A6D3}">
    <text>Empleado de Carrera</text>
  </threadedComment>
  <threadedComment ref="B251" dT="2022-09-08T15:34:25.35" personId="{13B14121-6437-42F5-8B73-F8148CAE3293}" id="{236307B4-081D-4C77-9BD4-B8A269F115CE}">
    <text xml:space="preserve">Esta persona fue trasladada a la Sección de Archivo </text>
  </threadedComment>
  <threadedComment ref="B260" dT="2022-09-08T15:34:52.16" personId="{13B14121-6437-42F5-8B73-F8148CAE3293}" id="{AFE25094-BD12-4FB0-8E18-830B83F8F3A0}">
    <text>Poner el nombre completo del cargo</text>
  </threadedComment>
  <threadedComment ref="A267" dT="2022-09-08T15:37:30.67" personId="{13B14121-6437-42F5-8B73-F8148CAE3293}" id="{F864E3FF-13B6-40D9-BDFB-75F5C1751950}">
    <text>Esta persona pertenece al departamento de Procesamiento de Datos</text>
  </threadedComment>
  <threadedComment ref="D349" dT="2022-09-07T15:24:39.96" personId="{13B14121-6437-42F5-8B73-F8148CAE3293}" id="{87CC1CAB-28BA-4859-A798-2D1DFD212021}">
    <text>Carrera Adm</text>
  </threadedComment>
  <threadedComment ref="D465" dT="2022-09-08T15:17:03.33" personId="{13B14121-6437-42F5-8B73-F8148CAE3293}" id="{DE20B4C9-4D1F-474A-802A-5C306B059FDA}">
    <text>Empleada de Carrera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90"/>
  <sheetViews>
    <sheetView tabSelected="1" topLeftCell="A434" zoomScale="60" zoomScaleNormal="60" zoomScaleSheetLayoutView="75" zoomScalePageLayoutView="40" workbookViewId="0">
      <selection activeCell="A248" sqref="A248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26" ht="30" x14ac:dyDescent="0.4">
      <c r="A2" s="112" t="s">
        <v>228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26" ht="30" x14ac:dyDescent="0.4">
      <c r="A3" s="112" t="s">
        <v>196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26" ht="23.25" x14ac:dyDescent="0.35">
      <c r="A4" s="115" t="s">
        <v>197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26" ht="23.25" x14ac:dyDescent="0.35">
      <c r="A5" s="115" t="s">
        <v>399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26" ht="24" thickBot="1" x14ac:dyDescent="0.4">
      <c r="A6" s="115" t="s">
        <v>489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26" x14ac:dyDescent="0.25">
      <c r="A7" s="118" t="s">
        <v>294</v>
      </c>
      <c r="B7" s="120" t="s">
        <v>0</v>
      </c>
      <c r="C7" s="120" t="s">
        <v>387</v>
      </c>
      <c r="D7" s="128" t="s">
        <v>293</v>
      </c>
      <c r="E7" s="122" t="s">
        <v>194</v>
      </c>
      <c r="F7" s="124" t="s">
        <v>1</v>
      </c>
      <c r="G7" s="122" t="s">
        <v>2</v>
      </c>
      <c r="H7" s="124" t="s">
        <v>3</v>
      </c>
      <c r="I7" s="122" t="s">
        <v>4</v>
      </c>
      <c r="J7" s="122" t="s">
        <v>5</v>
      </c>
      <c r="K7" s="126" t="s">
        <v>6</v>
      </c>
    </row>
    <row r="8" spans="1:126" ht="15.75" thickBot="1" x14ac:dyDescent="0.3">
      <c r="A8" s="119"/>
      <c r="B8" s="121"/>
      <c r="C8" s="121"/>
      <c r="D8" s="129"/>
      <c r="E8" s="123"/>
      <c r="F8" s="125"/>
      <c r="G8" s="123"/>
      <c r="H8" s="125"/>
      <c r="I8" s="123"/>
      <c r="J8" s="123"/>
      <c r="K8" s="127"/>
    </row>
    <row r="10" spans="1:126" x14ac:dyDescent="0.25">
      <c r="A10" s="105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26" x14ac:dyDescent="0.25">
      <c r="A11" s="28" t="s">
        <v>207</v>
      </c>
      <c r="B11" t="s">
        <v>320</v>
      </c>
      <c r="C11" s="32" t="s">
        <v>365</v>
      </c>
      <c r="D11" t="s">
        <v>244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+F11+G11+H11+I11</f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184</v>
      </c>
      <c r="B12" t="s">
        <v>185</v>
      </c>
      <c r="C12" s="32" t="s">
        <v>365</v>
      </c>
      <c r="D12" t="s">
        <v>244</v>
      </c>
      <c r="E12" s="1">
        <v>60000</v>
      </c>
      <c r="F12" s="1">
        <f>E12*0.0287</f>
        <v>1722</v>
      </c>
      <c r="G12" s="1">
        <v>3216.65</v>
      </c>
      <c r="H12" s="30">
        <f>E12*0.0304</f>
        <v>1824</v>
      </c>
      <c r="I12" s="1">
        <v>8612.2900000000009</v>
      </c>
      <c r="J12" s="1">
        <f t="shared" ref="J12:J23" si="0">+F12+G12+H12+I12</f>
        <v>15374.94</v>
      </c>
      <c r="K12" s="1">
        <f t="shared" ref="K12:K23" si="1">+E12-J12</f>
        <v>44625.06</v>
      </c>
    </row>
    <row r="13" spans="1:126" x14ac:dyDescent="0.25">
      <c r="A13" s="28" t="s">
        <v>10</v>
      </c>
      <c r="B13" t="s">
        <v>9</v>
      </c>
      <c r="C13" s="32" t="s">
        <v>365</v>
      </c>
      <c r="D13" t="s">
        <v>242</v>
      </c>
      <c r="E13" s="1">
        <v>85000</v>
      </c>
      <c r="F13" s="1">
        <f>E13*0.0287</f>
        <v>2439.5</v>
      </c>
      <c r="G13" s="1">
        <v>7564.4</v>
      </c>
      <c r="H13" s="30">
        <f t="shared" ref="H13" si="2">E13*0.0304</f>
        <v>2584</v>
      </c>
      <c r="I13" s="1">
        <v>4365.3599999999997</v>
      </c>
      <c r="J13" s="1">
        <f t="shared" si="0"/>
        <v>16953.259999999998</v>
      </c>
      <c r="K13" s="1">
        <f t="shared" si="1"/>
        <v>68046.740000000005</v>
      </c>
    </row>
    <row r="14" spans="1:126" x14ac:dyDescent="0.25">
      <c r="A14" s="28" t="s">
        <v>325</v>
      </c>
      <c r="B14" t="s">
        <v>11</v>
      </c>
      <c r="C14" s="33" t="s">
        <v>365</v>
      </c>
      <c r="D14" t="s">
        <v>244</v>
      </c>
      <c r="E14" s="1">
        <v>240000</v>
      </c>
      <c r="F14" s="1">
        <v>6888</v>
      </c>
      <c r="G14" s="1">
        <v>45624.92</v>
      </c>
      <c r="H14" s="30">
        <v>4943.8</v>
      </c>
      <c r="I14" s="1">
        <v>25</v>
      </c>
      <c r="J14" s="1">
        <f t="shared" si="0"/>
        <v>57481.72</v>
      </c>
      <c r="K14" s="1">
        <f t="shared" si="1"/>
        <v>182518.28</v>
      </c>
    </row>
    <row r="15" spans="1:126" x14ac:dyDescent="0.25">
      <c r="A15" s="28" t="s">
        <v>328</v>
      </c>
      <c r="B15" t="s">
        <v>320</v>
      </c>
      <c r="C15" s="33" t="s">
        <v>365</v>
      </c>
      <c r="D15" t="s">
        <v>244</v>
      </c>
      <c r="E15" s="1">
        <v>80000</v>
      </c>
      <c r="F15" s="1">
        <v>2296</v>
      </c>
      <c r="G15" s="1">
        <v>7400.87</v>
      </c>
      <c r="H15" s="30">
        <v>2432</v>
      </c>
      <c r="I15" s="1">
        <v>25</v>
      </c>
      <c r="J15" s="1">
        <f t="shared" si="0"/>
        <v>12153.87</v>
      </c>
      <c r="K15" s="1">
        <f t="shared" si="1"/>
        <v>67846.13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29</v>
      </c>
      <c r="B16" t="s">
        <v>320</v>
      </c>
      <c r="C16" s="33" t="s">
        <v>366</v>
      </c>
      <c r="D16" t="s">
        <v>244</v>
      </c>
      <c r="E16" s="1">
        <v>165000</v>
      </c>
      <c r="F16" s="1">
        <f>E16*0.0287</f>
        <v>4735.5</v>
      </c>
      <c r="G16" s="1">
        <v>27413.040000000001</v>
      </c>
      <c r="H16" s="30">
        <v>4943.8</v>
      </c>
      <c r="I16" s="1">
        <v>25</v>
      </c>
      <c r="J16" s="1">
        <f t="shared" si="0"/>
        <v>37117.339999999997</v>
      </c>
      <c r="K16" s="1">
        <f t="shared" si="1"/>
        <v>127882.66</v>
      </c>
    </row>
    <row r="17" spans="1:126" x14ac:dyDescent="0.25">
      <c r="A17" s="28" t="s">
        <v>335</v>
      </c>
      <c r="B17" t="s">
        <v>320</v>
      </c>
      <c r="C17" s="33" t="s">
        <v>366</v>
      </c>
      <c r="D17" t="s">
        <v>244</v>
      </c>
      <c r="E17" s="1">
        <v>165000</v>
      </c>
      <c r="F17" s="1">
        <v>4735.5</v>
      </c>
      <c r="G17" s="1">
        <v>27413.040000000001</v>
      </c>
      <c r="H17" s="30">
        <v>4943.8</v>
      </c>
      <c r="I17" s="1">
        <v>25</v>
      </c>
      <c r="J17" s="1">
        <f t="shared" si="0"/>
        <v>37117.339999999997</v>
      </c>
      <c r="K17" s="1">
        <f t="shared" si="1"/>
        <v>127882.66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336</v>
      </c>
      <c r="B18" t="s">
        <v>320</v>
      </c>
      <c r="C18" s="33" t="s">
        <v>366</v>
      </c>
      <c r="D18" t="s">
        <v>244</v>
      </c>
      <c r="E18" s="1">
        <v>125000</v>
      </c>
      <c r="F18" s="1">
        <v>3587.5</v>
      </c>
      <c r="G18" s="1">
        <v>17985.990000000002</v>
      </c>
      <c r="H18" s="30">
        <v>3800</v>
      </c>
      <c r="I18" s="1">
        <v>25</v>
      </c>
      <c r="J18" s="1">
        <f t="shared" si="0"/>
        <v>25398.49</v>
      </c>
      <c r="K18" s="1">
        <f t="shared" si="1"/>
        <v>99601.51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367</v>
      </c>
      <c r="B19" t="s">
        <v>320</v>
      </c>
      <c r="C19" s="33" t="s">
        <v>366</v>
      </c>
      <c r="D19" t="s">
        <v>244</v>
      </c>
      <c r="E19" s="1">
        <v>91000</v>
      </c>
      <c r="F19" s="1">
        <v>2611.6999999999998</v>
      </c>
      <c r="G19" s="1">
        <v>9988.34</v>
      </c>
      <c r="H19" s="30">
        <v>2766.4</v>
      </c>
      <c r="I19" s="1">
        <v>1390</v>
      </c>
      <c r="J19" s="1">
        <f t="shared" si="0"/>
        <v>16756.439999999999</v>
      </c>
      <c r="K19" s="1">
        <f t="shared" si="1"/>
        <v>74243.56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A20" s="28" t="s">
        <v>39</v>
      </c>
      <c r="B20" t="s">
        <v>320</v>
      </c>
      <c r="C20" s="33" t="s">
        <v>365</v>
      </c>
      <c r="D20" t="s">
        <v>244</v>
      </c>
      <c r="E20" s="1">
        <v>105000</v>
      </c>
      <c r="F20" s="1">
        <v>3013.5</v>
      </c>
      <c r="G20" s="1">
        <v>12943.96</v>
      </c>
      <c r="H20" s="30">
        <v>3192</v>
      </c>
      <c r="I20" s="1">
        <v>1625.12</v>
      </c>
      <c r="J20" s="1">
        <f t="shared" si="0"/>
        <v>20774.580000000002</v>
      </c>
      <c r="K20" s="1">
        <f t="shared" si="1"/>
        <v>84225.42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5" customFormat="1" x14ac:dyDescent="0.25">
      <c r="A21" s="5" t="s">
        <v>204</v>
      </c>
      <c r="B21" s="5" t="s">
        <v>203</v>
      </c>
      <c r="C21" s="58" t="s">
        <v>366</v>
      </c>
      <c r="D21" s="5" t="s">
        <v>244</v>
      </c>
      <c r="E21" s="30">
        <v>26250</v>
      </c>
      <c r="F21" s="30">
        <f t="shared" ref="F21" si="3">E21*0.0287</f>
        <v>753.38</v>
      </c>
      <c r="G21" s="30">
        <v>0</v>
      </c>
      <c r="H21" s="30">
        <v>798</v>
      </c>
      <c r="I21" s="30">
        <v>1262.5</v>
      </c>
      <c r="J21" s="30">
        <f>+F21+G21+H21+I21</f>
        <v>2813.88</v>
      </c>
      <c r="K21" s="30">
        <f>+E21-J21</f>
        <v>23436.12</v>
      </c>
    </row>
    <row r="22" spans="1:126" s="5" customFormat="1" x14ac:dyDescent="0.25">
      <c r="A22" s="5" t="s">
        <v>260</v>
      </c>
      <c r="B22" s="57" t="s">
        <v>203</v>
      </c>
      <c r="C22" s="58" t="s">
        <v>366</v>
      </c>
      <c r="D22" s="5" t="s">
        <v>244</v>
      </c>
      <c r="E22" s="30">
        <v>23000</v>
      </c>
      <c r="F22" s="30">
        <f t="shared" ref="F22" si="4">E22*0.0287</f>
        <v>660.1</v>
      </c>
      <c r="G22" s="30">
        <v>0</v>
      </c>
      <c r="H22" s="30">
        <f>E22*0.0304</f>
        <v>699.2</v>
      </c>
      <c r="I22" s="30">
        <v>6191.95</v>
      </c>
      <c r="J22" s="30">
        <f>+F22+G22+H22+I22</f>
        <v>7551.25</v>
      </c>
      <c r="K22" s="30">
        <f>+E22-J22</f>
        <v>15448.75</v>
      </c>
    </row>
    <row r="23" spans="1:126" x14ac:dyDescent="0.25">
      <c r="A23" s="28" t="s">
        <v>305</v>
      </c>
      <c r="B23" t="s">
        <v>472</v>
      </c>
      <c r="C23" s="33" t="s">
        <v>365</v>
      </c>
      <c r="D23" t="s">
        <v>244</v>
      </c>
      <c r="E23" s="1">
        <v>133000</v>
      </c>
      <c r="F23" s="1">
        <v>3817.1</v>
      </c>
      <c r="G23" s="1">
        <v>19867.79</v>
      </c>
      <c r="H23" s="30">
        <v>4043.2</v>
      </c>
      <c r="I23" s="1">
        <v>175</v>
      </c>
      <c r="J23" s="1">
        <f t="shared" si="0"/>
        <v>27903.09</v>
      </c>
      <c r="K23" s="1">
        <f t="shared" si="1"/>
        <v>105096.91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3" t="s">
        <v>12</v>
      </c>
      <c r="B24" s="3">
        <v>13</v>
      </c>
      <c r="C24" s="34"/>
      <c r="D24" s="3"/>
      <c r="E24" s="4">
        <f t="shared" ref="E24:K24" si="5">SUM(E11:E23)</f>
        <v>1408250</v>
      </c>
      <c r="F24" s="4">
        <f t="shared" si="5"/>
        <v>40416.78</v>
      </c>
      <c r="G24" s="4">
        <f t="shared" si="5"/>
        <v>193876.62</v>
      </c>
      <c r="H24" s="4">
        <f t="shared" si="5"/>
        <v>40314.199999999997</v>
      </c>
      <c r="I24" s="4">
        <f t="shared" si="5"/>
        <v>23772.22</v>
      </c>
      <c r="J24" s="4">
        <f t="shared" si="5"/>
        <v>298379.82</v>
      </c>
      <c r="K24" s="4">
        <f t="shared" si="5"/>
        <v>1109870.18</v>
      </c>
    </row>
    <row r="25" spans="1:126" s="5" customFormat="1" x14ac:dyDescent="0.25">
      <c r="A25" s="6"/>
      <c r="B25" s="6"/>
      <c r="C25" s="40"/>
      <c r="D25" s="6"/>
      <c r="E25" s="49"/>
      <c r="F25" s="49"/>
      <c r="G25" s="49"/>
      <c r="H25" s="49"/>
      <c r="I25" s="49"/>
      <c r="J25" s="49"/>
      <c r="K25" s="49"/>
    </row>
    <row r="26" spans="1:126" s="28" customFormat="1" x14ac:dyDescent="0.25">
      <c r="A26" s="6" t="s">
        <v>400</v>
      </c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61" customFormat="1" x14ac:dyDescent="0.25">
      <c r="A27" s="61" t="s">
        <v>27</v>
      </c>
      <c r="B27" s="61" t="s">
        <v>473</v>
      </c>
      <c r="C27" s="68" t="s">
        <v>365</v>
      </c>
      <c r="D27" s="61" t="s">
        <v>242</v>
      </c>
      <c r="E27" s="69">
        <v>56000</v>
      </c>
      <c r="F27" s="69">
        <v>1607.2</v>
      </c>
      <c r="G27" s="69">
        <v>2498.29</v>
      </c>
      <c r="H27" s="69">
        <v>1702.4</v>
      </c>
      <c r="I27" s="69">
        <v>1625.12</v>
      </c>
      <c r="J27" s="69">
        <v>7433.01</v>
      </c>
      <c r="K27" s="69">
        <v>48566.99</v>
      </c>
    </row>
    <row r="28" spans="1:126" s="28" customFormat="1" x14ac:dyDescent="0.25">
      <c r="A28" s="64" t="s">
        <v>12</v>
      </c>
      <c r="B28" s="64">
        <v>1</v>
      </c>
      <c r="C28" s="75"/>
      <c r="D28" s="64"/>
      <c r="E28" s="66">
        <f>E27</f>
        <v>56000</v>
      </c>
      <c r="F28" s="66">
        <f>SUM(F27)</f>
        <v>1607.2</v>
      </c>
      <c r="G28" s="66">
        <f>G27</f>
        <v>2498.29</v>
      </c>
      <c r="H28" s="66">
        <f>H27</f>
        <v>1702.4</v>
      </c>
      <c r="I28" s="66">
        <f>I27</f>
        <v>1625.12</v>
      </c>
      <c r="J28" s="66">
        <f>J27</f>
        <v>7433.01</v>
      </c>
      <c r="K28" s="66">
        <f>K27</f>
        <v>48566.99</v>
      </c>
    </row>
    <row r="30" spans="1:126" x14ac:dyDescent="0.25">
      <c r="A30" s="105" t="s">
        <v>28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26" x14ac:dyDescent="0.25">
      <c r="A31" t="s">
        <v>21</v>
      </c>
      <c r="B31" t="s">
        <v>375</v>
      </c>
      <c r="C31" s="32" t="s">
        <v>365</v>
      </c>
      <c r="D31" t="s">
        <v>242</v>
      </c>
      <c r="E31" s="1">
        <v>45000</v>
      </c>
      <c r="F31" s="1">
        <f t="shared" ref="F31" si="6">E31*0.0287</f>
        <v>1291.5</v>
      </c>
      <c r="G31" s="1">
        <v>945.81</v>
      </c>
      <c r="H31" s="1">
        <f t="shared" ref="H31" si="7">E31*0.0304</f>
        <v>1368</v>
      </c>
      <c r="I31" s="1">
        <v>1375.12</v>
      </c>
      <c r="J31" s="1">
        <v>4980.43</v>
      </c>
      <c r="K31" s="1">
        <f t="shared" ref="K31" si="8">E31-J31</f>
        <v>40019.57</v>
      </c>
    </row>
    <row r="32" spans="1:126" x14ac:dyDescent="0.25">
      <c r="A32" t="s">
        <v>324</v>
      </c>
      <c r="B32" t="s">
        <v>323</v>
      </c>
      <c r="C32" s="32" t="s">
        <v>365</v>
      </c>
      <c r="D32" t="s">
        <v>244</v>
      </c>
      <c r="E32" s="1">
        <v>23500</v>
      </c>
      <c r="F32" s="1">
        <f t="shared" ref="F32" si="9">E32*0.0287</f>
        <v>674.45</v>
      </c>
      <c r="G32" s="1">
        <v>0</v>
      </c>
      <c r="H32" s="1">
        <f t="shared" ref="H32" si="10">E32*0.0304</f>
        <v>714.4</v>
      </c>
      <c r="I32" s="1">
        <v>1730</v>
      </c>
      <c r="J32" s="1">
        <f t="shared" ref="J32" si="11">F32+G32+H32+I32</f>
        <v>3118.85</v>
      </c>
      <c r="K32" s="1">
        <f t="shared" ref="K32" si="12">E32-J32</f>
        <v>20381.150000000001</v>
      </c>
    </row>
    <row r="33" spans="1:126" x14ac:dyDescent="0.25">
      <c r="A33" t="s">
        <v>470</v>
      </c>
      <c r="B33" t="s">
        <v>471</v>
      </c>
      <c r="C33" s="32" t="s">
        <v>365</v>
      </c>
      <c r="D33" t="s">
        <v>464</v>
      </c>
      <c r="E33" s="1">
        <v>56000</v>
      </c>
      <c r="F33" s="1">
        <v>1607.2</v>
      </c>
      <c r="G33" s="1">
        <v>2733.96</v>
      </c>
      <c r="H33" s="1">
        <v>1702.4</v>
      </c>
      <c r="I33" s="1">
        <v>25</v>
      </c>
      <c r="J33" s="1">
        <v>6068.56</v>
      </c>
      <c r="K33" s="1">
        <v>49931.44</v>
      </c>
    </row>
    <row r="34" spans="1:126" x14ac:dyDescent="0.25">
      <c r="A34" s="3" t="s">
        <v>12</v>
      </c>
      <c r="B34" s="3">
        <v>3</v>
      </c>
      <c r="C34" s="34"/>
      <c r="D34" s="3"/>
      <c r="E34" s="4">
        <f t="shared" ref="E34:K34" si="13">SUM(E31:E32)+E33</f>
        <v>124500</v>
      </c>
      <c r="F34" s="4">
        <f t="shared" si="13"/>
        <v>3573.15</v>
      </c>
      <c r="G34" s="4">
        <f t="shared" si="13"/>
        <v>3679.77</v>
      </c>
      <c r="H34" s="4">
        <f t="shared" si="13"/>
        <v>3784.8</v>
      </c>
      <c r="I34" s="4">
        <f t="shared" si="13"/>
        <v>3130.12</v>
      </c>
      <c r="J34" s="4">
        <f t="shared" si="13"/>
        <v>14167.84</v>
      </c>
      <c r="K34" s="4">
        <f t="shared" si="13"/>
        <v>110332.16</v>
      </c>
    </row>
    <row r="35" spans="1:126" x14ac:dyDescent="0.25">
      <c r="A35" s="26"/>
      <c r="B35" s="26"/>
      <c r="C35" s="35"/>
      <c r="D35" s="26"/>
      <c r="E35" s="27"/>
      <c r="F35" s="27"/>
      <c r="G35" s="27"/>
      <c r="H35" s="27"/>
      <c r="I35" s="27"/>
      <c r="J35" s="27"/>
      <c r="K35" s="27"/>
    </row>
    <row r="36" spans="1:126" x14ac:dyDescent="0.25">
      <c r="A36" s="105" t="s">
        <v>17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t="s">
        <v>19</v>
      </c>
      <c r="B37" t="s">
        <v>18</v>
      </c>
      <c r="C37" s="32" t="s">
        <v>365</v>
      </c>
      <c r="D37" t="s">
        <v>242</v>
      </c>
      <c r="E37" s="1">
        <v>36000</v>
      </c>
      <c r="F37" s="1">
        <f>E37*0.0287</f>
        <v>1033.2</v>
      </c>
      <c r="G37" s="1">
        <v>0</v>
      </c>
      <c r="H37" s="1">
        <f>E37*0.0304</f>
        <v>1094.4000000000001</v>
      </c>
      <c r="I37" s="1">
        <v>2875.24</v>
      </c>
      <c r="J37" s="1">
        <v>5002.84</v>
      </c>
      <c r="K37" s="1">
        <f>E37-J37</f>
        <v>30997.16</v>
      </c>
    </row>
    <row r="38" spans="1:126" s="28" customFormat="1" x14ac:dyDescent="0.25">
      <c r="A38" t="s">
        <v>198</v>
      </c>
      <c r="B38" t="s">
        <v>462</v>
      </c>
      <c r="C38" s="32" t="s">
        <v>365</v>
      </c>
      <c r="D38" t="s">
        <v>242</v>
      </c>
      <c r="E38" s="1">
        <v>41000</v>
      </c>
      <c r="F38" s="1">
        <f>E38*0.0287</f>
        <v>1176.7</v>
      </c>
      <c r="G38" s="1">
        <v>0</v>
      </c>
      <c r="H38" s="1">
        <f>E38*0.0304</f>
        <v>1246.4000000000001</v>
      </c>
      <c r="I38" s="1">
        <v>175</v>
      </c>
      <c r="J38" s="1">
        <f>F38+G38+H38+I38</f>
        <v>2598.1</v>
      </c>
      <c r="K38" s="1">
        <f>E38-J38</f>
        <v>38401.9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126" x14ac:dyDescent="0.25">
      <c r="A39" s="3" t="s">
        <v>12</v>
      </c>
      <c r="B39" s="3">
        <v>2</v>
      </c>
      <c r="C39" s="34"/>
      <c r="D39" s="3"/>
      <c r="E39" s="4">
        <f t="shared" ref="E39:K39" si="14">SUM(E37:E38)</f>
        <v>77000</v>
      </c>
      <c r="F39" s="4">
        <f t="shared" si="14"/>
        <v>2209.9</v>
      </c>
      <c r="G39" s="4">
        <f t="shared" si="14"/>
        <v>0</v>
      </c>
      <c r="H39" s="4">
        <f t="shared" si="14"/>
        <v>2340.8000000000002</v>
      </c>
      <c r="I39" s="4">
        <f>SUM(I37:I38)</f>
        <v>3050.24</v>
      </c>
      <c r="J39" s="4">
        <f t="shared" si="14"/>
        <v>7600.94</v>
      </c>
      <c r="K39" s="4">
        <f t="shared" si="14"/>
        <v>69399.06</v>
      </c>
    </row>
    <row r="40" spans="1:126" x14ac:dyDescent="0.25">
      <c r="A40" s="26"/>
      <c r="B40" s="26"/>
      <c r="C40" s="35"/>
      <c r="D40" s="26"/>
      <c r="E40" s="27"/>
      <c r="F40" s="27"/>
      <c r="G40" s="27"/>
      <c r="H40" s="27"/>
      <c r="I40" s="27"/>
      <c r="J40" s="27"/>
      <c r="K40" s="27"/>
    </row>
    <row r="41" spans="1:126" x14ac:dyDescent="0.25">
      <c r="A41" s="105" t="s">
        <v>463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50" t="s">
        <v>23</v>
      </c>
      <c r="B42" t="s">
        <v>474</v>
      </c>
      <c r="C42" s="32" t="s">
        <v>365</v>
      </c>
      <c r="D42" t="s">
        <v>244</v>
      </c>
      <c r="E42" s="1">
        <v>56000</v>
      </c>
      <c r="F42" s="1">
        <f t="shared" ref="F42" si="15">E42*0.0287</f>
        <v>1607.2</v>
      </c>
      <c r="G42" s="1">
        <v>2733.96</v>
      </c>
      <c r="H42" s="1">
        <f t="shared" ref="H42" si="16">E42*0.0304</f>
        <v>1702.4</v>
      </c>
      <c r="I42" s="1">
        <v>25</v>
      </c>
      <c r="J42" s="1">
        <v>6068.56</v>
      </c>
      <c r="K42" s="1">
        <v>49931.44</v>
      </c>
    </row>
    <row r="43" spans="1:126" x14ac:dyDescent="0.25">
      <c r="A43" s="50" t="s">
        <v>490</v>
      </c>
      <c r="B43" t="s">
        <v>16</v>
      </c>
      <c r="C43" s="32" t="s">
        <v>365</v>
      </c>
      <c r="D43" t="s">
        <v>242</v>
      </c>
      <c r="E43" s="1">
        <v>89500</v>
      </c>
      <c r="F43" s="1">
        <v>2568.65</v>
      </c>
      <c r="G43" s="1">
        <v>8960.4500000000007</v>
      </c>
      <c r="H43" s="1">
        <v>2720.8</v>
      </c>
      <c r="I43" s="1">
        <v>2725.24</v>
      </c>
      <c r="J43" s="1">
        <v>16975.14</v>
      </c>
      <c r="K43" s="1">
        <v>72524.86</v>
      </c>
    </row>
    <row r="44" spans="1:126" x14ac:dyDescent="0.25">
      <c r="A44" s="3" t="s">
        <v>12</v>
      </c>
      <c r="B44" s="3">
        <v>2</v>
      </c>
      <c r="C44" s="34"/>
      <c r="D44" s="3"/>
      <c r="E44" s="4">
        <f t="shared" ref="E44:K44" si="17">+E42+E43</f>
        <v>145500</v>
      </c>
      <c r="F44" s="4">
        <f t="shared" si="17"/>
        <v>4175.8500000000004</v>
      </c>
      <c r="G44" s="4">
        <f t="shared" si="17"/>
        <v>11694.41</v>
      </c>
      <c r="H44" s="4">
        <f t="shared" si="17"/>
        <v>4423.2</v>
      </c>
      <c r="I44" s="4">
        <f t="shared" si="17"/>
        <v>2750.24</v>
      </c>
      <c r="J44" s="4">
        <f t="shared" si="17"/>
        <v>23043.7</v>
      </c>
      <c r="K44" s="4">
        <f t="shared" si="17"/>
        <v>122456.3</v>
      </c>
    </row>
    <row r="46" spans="1:126" x14ac:dyDescent="0.25">
      <c r="A46" s="6" t="s">
        <v>440</v>
      </c>
      <c r="B46" s="6"/>
      <c r="C46" s="40"/>
      <c r="D46" s="6"/>
      <c r="E46" s="49"/>
      <c r="F46" s="49"/>
      <c r="G46" s="49"/>
      <c r="H46" s="49"/>
      <c r="I46" s="49"/>
      <c r="J46" s="49"/>
      <c r="K46" s="49"/>
    </row>
    <row r="47" spans="1:126" x14ac:dyDescent="0.25">
      <c r="A47" s="51" t="s">
        <v>371</v>
      </c>
      <c r="B47" s="52" t="s">
        <v>16</v>
      </c>
      <c r="C47" s="52" t="s">
        <v>374</v>
      </c>
      <c r="D47" s="88" t="s">
        <v>242</v>
      </c>
      <c r="E47" s="53">
        <v>89500</v>
      </c>
      <c r="F47" s="86">
        <v>2568.65</v>
      </c>
      <c r="G47" s="53">
        <v>9635.51</v>
      </c>
      <c r="H47" s="87">
        <v>2720.8</v>
      </c>
      <c r="I47" s="56">
        <v>25</v>
      </c>
      <c r="J47" s="53">
        <v>14949.96</v>
      </c>
      <c r="K47" s="53">
        <v>74550.039999999994</v>
      </c>
    </row>
    <row r="48" spans="1:126" s="67" customFormat="1" x14ac:dyDescent="0.25">
      <c r="A48" s="64" t="s">
        <v>12</v>
      </c>
      <c r="B48" s="64">
        <v>1</v>
      </c>
      <c r="C48" s="65"/>
      <c r="D48" s="64"/>
      <c r="E48" s="66">
        <f>E47</f>
        <v>89500</v>
      </c>
      <c r="F48" s="66">
        <f>SUM(F47)</f>
        <v>2568.65</v>
      </c>
      <c r="G48" s="66">
        <f>G47</f>
        <v>9635.51</v>
      </c>
      <c r="H48" s="66">
        <f>H47</f>
        <v>2720.8</v>
      </c>
      <c r="I48" s="66">
        <f>I47</f>
        <v>25</v>
      </c>
      <c r="J48" s="66">
        <f>J47</f>
        <v>14949.96</v>
      </c>
      <c r="K48" s="66">
        <f>K47</f>
        <v>74550.039999999994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126" s="5" customFormat="1" x14ac:dyDescent="0.25">
      <c r="A49" s="26"/>
      <c r="B49" s="26"/>
      <c r="C49" s="35"/>
      <c r="D49" s="26"/>
      <c r="E49" s="27"/>
      <c r="F49" s="27"/>
      <c r="G49" s="27"/>
      <c r="H49" s="27"/>
      <c r="I49" s="27"/>
      <c r="J49" s="27"/>
      <c r="K49" s="27"/>
    </row>
    <row r="50" spans="1:126" s="14" customFormat="1" x14ac:dyDescent="0.25">
      <c r="A50" s="105" t="s">
        <v>337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</row>
    <row r="51" spans="1:126" s="3" customFormat="1" x14ac:dyDescent="0.25">
      <c r="A51" t="s">
        <v>15</v>
      </c>
      <c r="B51" t="s">
        <v>16</v>
      </c>
      <c r="C51" s="32" t="s">
        <v>365</v>
      </c>
      <c r="D51" t="s">
        <v>244</v>
      </c>
      <c r="E51" s="1">
        <v>133000</v>
      </c>
      <c r="F51" s="1">
        <v>3817.1</v>
      </c>
      <c r="G51" s="1">
        <v>19867.79</v>
      </c>
      <c r="H51" s="1">
        <f t="shared" ref="H51" si="18">E51*0.0304</f>
        <v>4043.2</v>
      </c>
      <c r="I51" s="1">
        <v>175</v>
      </c>
      <c r="J51" s="1">
        <v>27903.09</v>
      </c>
      <c r="K51" s="1">
        <f>+E51-J51</f>
        <v>105096.91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126" s="28" customFormat="1" x14ac:dyDescent="0.25">
      <c r="A52" t="s">
        <v>269</v>
      </c>
      <c r="B52" t="s">
        <v>247</v>
      </c>
      <c r="C52" s="32" t="s">
        <v>365</v>
      </c>
      <c r="D52" t="s">
        <v>244</v>
      </c>
      <c r="E52" s="1">
        <v>32000</v>
      </c>
      <c r="F52" s="1">
        <v>918.4</v>
      </c>
      <c r="G52" s="1">
        <v>0</v>
      </c>
      <c r="H52" s="1">
        <v>972.8</v>
      </c>
      <c r="I52" s="1">
        <v>7478.09</v>
      </c>
      <c r="J52" s="1">
        <v>9369.2900000000009</v>
      </c>
      <c r="K52" s="1">
        <f>+E52-J52</f>
        <v>22630.71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126" x14ac:dyDescent="0.25">
      <c r="A53" s="3" t="s">
        <v>12</v>
      </c>
      <c r="B53" s="3">
        <v>2</v>
      </c>
      <c r="C53" s="34"/>
      <c r="D53" s="3"/>
      <c r="E53" s="4">
        <f>SUM(E51:E51)+E52</f>
        <v>165000</v>
      </c>
      <c r="F53" s="4">
        <f>SUM(F51:F51)+F52</f>
        <v>4735.5</v>
      </c>
      <c r="G53" s="4">
        <f t="shared" ref="G53" si="19">SUM(G51:G51)</f>
        <v>19867.79</v>
      </c>
      <c r="H53" s="4">
        <f>SUM(H51:H51)+H52</f>
        <v>5016</v>
      </c>
      <c r="I53" s="4">
        <f>SUM(I51:I51)+I52</f>
        <v>7653.09</v>
      </c>
      <c r="J53" s="4">
        <f>SUM(J51:J51)+J52</f>
        <v>37272.379999999997</v>
      </c>
      <c r="K53" s="4">
        <f>SUM(K51:K51)+K52</f>
        <v>127727.62</v>
      </c>
    </row>
    <row r="54" spans="1:126" x14ac:dyDescent="0.25">
      <c r="A54" s="26"/>
      <c r="B54" s="26"/>
      <c r="C54" s="35"/>
      <c r="D54" s="26"/>
      <c r="E54" s="27"/>
      <c r="F54" s="27"/>
      <c r="G54" s="27"/>
      <c r="H54" s="27"/>
      <c r="I54" s="27"/>
      <c r="J54" s="27"/>
      <c r="K54" s="27"/>
    </row>
    <row r="55" spans="1:126" x14ac:dyDescent="0.25">
      <c r="A55" s="105" t="s">
        <v>13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26" x14ac:dyDescent="0.25">
      <c r="A56" t="s">
        <v>24</v>
      </c>
      <c r="B56" t="s">
        <v>16</v>
      </c>
      <c r="C56" s="32" t="s">
        <v>365</v>
      </c>
      <c r="D56" t="s">
        <v>244</v>
      </c>
      <c r="E56" s="1">
        <v>90000</v>
      </c>
      <c r="F56" s="1">
        <f>E56*0.0287</f>
        <v>2583</v>
      </c>
      <c r="G56" s="1">
        <v>9415.59</v>
      </c>
      <c r="H56" s="1">
        <f>E56*0.0304</f>
        <v>2736</v>
      </c>
      <c r="I56" s="1">
        <v>1495.12</v>
      </c>
      <c r="J56" s="1">
        <v>16229.71</v>
      </c>
      <c r="K56" s="1">
        <f>E56-J56</f>
        <v>73770.289999999994</v>
      </c>
    </row>
    <row r="57" spans="1:126" s="28" customFormat="1" x14ac:dyDescent="0.25">
      <c r="A57" t="s">
        <v>306</v>
      </c>
      <c r="B57" t="s">
        <v>109</v>
      </c>
      <c r="C57" s="33" t="s">
        <v>365</v>
      </c>
      <c r="D57" t="s">
        <v>244</v>
      </c>
      <c r="E57" s="1">
        <v>60000</v>
      </c>
      <c r="F57" s="1">
        <f>E57*0.0287</f>
        <v>1722</v>
      </c>
      <c r="G57" s="1">
        <v>0</v>
      </c>
      <c r="H57" s="1">
        <f t="shared" ref="H57" si="20">E57*0.0304</f>
        <v>1824</v>
      </c>
      <c r="I57" s="1">
        <v>2875.24</v>
      </c>
      <c r="J57" s="1">
        <v>6421.24</v>
      </c>
      <c r="K57" s="1">
        <f>E57-J57</f>
        <v>53578.76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126" x14ac:dyDescent="0.25">
      <c r="A58" s="3" t="s">
        <v>12</v>
      </c>
      <c r="B58" s="3">
        <v>2</v>
      </c>
      <c r="C58" s="34"/>
      <c r="D58" s="3"/>
      <c r="E58" s="4">
        <f t="shared" ref="E58:K58" si="21">SUM(E56:E57)</f>
        <v>150000</v>
      </c>
      <c r="F58" s="4">
        <f t="shared" si="21"/>
        <v>4305</v>
      </c>
      <c r="G58" s="4">
        <f t="shared" si="21"/>
        <v>9415.59</v>
      </c>
      <c r="H58" s="4">
        <f t="shared" si="21"/>
        <v>4560</v>
      </c>
      <c r="I58" s="4">
        <f t="shared" si="21"/>
        <v>4370.3599999999997</v>
      </c>
      <c r="J58" s="4">
        <f t="shared" si="21"/>
        <v>22650.95</v>
      </c>
      <c r="K58" s="4">
        <f t="shared" si="21"/>
        <v>127349.05</v>
      </c>
    </row>
    <row r="59" spans="1:126" s="5" customFormat="1" x14ac:dyDescent="0.25">
      <c r="A59" s="2"/>
      <c r="B59" s="2"/>
      <c r="C59" s="36"/>
      <c r="D59" s="2"/>
      <c r="E59" s="78"/>
      <c r="F59" s="78"/>
      <c r="G59" s="78"/>
      <c r="H59" s="78"/>
      <c r="I59" s="78"/>
      <c r="J59" s="78"/>
      <c r="K59" s="78"/>
    </row>
    <row r="60" spans="1:126" s="61" customFormat="1" x14ac:dyDescent="0.25">
      <c r="A60" s="10" t="s">
        <v>183</v>
      </c>
      <c r="B60" s="10"/>
      <c r="C60" s="43"/>
      <c r="D60" s="12"/>
      <c r="E60" s="10"/>
      <c r="F60" s="10"/>
      <c r="G60" s="10"/>
      <c r="H60" s="10"/>
      <c r="I60" s="10"/>
      <c r="J60" s="10"/>
      <c r="K60" s="10"/>
    </row>
    <row r="61" spans="1:126" s="2" customFormat="1" x14ac:dyDescent="0.25">
      <c r="A61" s="5" t="s">
        <v>246</v>
      </c>
      <c r="B61" t="s">
        <v>326</v>
      </c>
      <c r="C61" s="32" t="s">
        <v>366</v>
      </c>
      <c r="D61" t="s">
        <v>244</v>
      </c>
      <c r="E61" s="1">
        <v>35000</v>
      </c>
      <c r="F61" s="1">
        <f>E61*0.0287</f>
        <v>1004.5</v>
      </c>
      <c r="G61" s="1">
        <v>0</v>
      </c>
      <c r="H61" s="1">
        <f>E61*0.0304</f>
        <v>1064</v>
      </c>
      <c r="I61" s="1">
        <v>175</v>
      </c>
      <c r="J61" s="1">
        <v>2243.5</v>
      </c>
      <c r="K61" s="1">
        <f>E61-J61</f>
        <v>32756.5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s="2" customFormat="1" x14ac:dyDescent="0.25">
      <c r="A62" s="5" t="s">
        <v>8</v>
      </c>
      <c r="B62" t="s">
        <v>9</v>
      </c>
      <c r="C62" s="32" t="s">
        <v>365</v>
      </c>
      <c r="D62" t="s">
        <v>242</v>
      </c>
      <c r="E62" s="1">
        <v>32000</v>
      </c>
      <c r="F62" s="1">
        <v>918.4</v>
      </c>
      <c r="G62" s="1">
        <v>602.15</v>
      </c>
      <c r="H62" s="1">
        <v>972.8</v>
      </c>
      <c r="I62" s="1">
        <v>1525.12</v>
      </c>
      <c r="J62" s="1">
        <v>3416.32</v>
      </c>
      <c r="K62" s="1">
        <v>28583.68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</row>
    <row r="63" spans="1:126" x14ac:dyDescent="0.25">
      <c r="A63" s="5" t="s">
        <v>376</v>
      </c>
      <c r="B63" t="s">
        <v>377</v>
      </c>
      <c r="C63" s="32" t="s">
        <v>365</v>
      </c>
      <c r="D63" t="s">
        <v>242</v>
      </c>
      <c r="E63" s="1">
        <v>44000</v>
      </c>
      <c r="F63" s="1">
        <v>1262.8</v>
      </c>
      <c r="G63" s="1">
        <v>0</v>
      </c>
      <c r="H63" s="1">
        <v>1337.6</v>
      </c>
      <c r="I63" s="1">
        <v>2995.24</v>
      </c>
      <c r="J63" s="1">
        <v>6197.79</v>
      </c>
      <c r="K63" s="1">
        <v>37802.21</v>
      </c>
    </row>
    <row r="64" spans="1:126" x14ac:dyDescent="0.25">
      <c r="A64" s="28" t="s">
        <v>186</v>
      </c>
      <c r="B64" s="28" t="s">
        <v>215</v>
      </c>
      <c r="C64" s="32" t="s">
        <v>366</v>
      </c>
      <c r="D64" t="s">
        <v>242</v>
      </c>
      <c r="E64" s="1">
        <v>40000</v>
      </c>
      <c r="F64" s="1">
        <f t="shared" ref="F64:F68" si="22">E64*0.0287</f>
        <v>1148</v>
      </c>
      <c r="G64" s="1">
        <v>442.65</v>
      </c>
      <c r="H64" s="1">
        <f t="shared" ref="H64:H68" si="23">E64*0.0304</f>
        <v>1216</v>
      </c>
      <c r="I64" s="1">
        <v>6243.2</v>
      </c>
      <c r="J64" s="1">
        <v>9049.85</v>
      </c>
      <c r="K64" s="1">
        <v>30950.15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x14ac:dyDescent="0.25">
      <c r="A65" s="5" t="s">
        <v>187</v>
      </c>
      <c r="B65" t="s">
        <v>188</v>
      </c>
      <c r="C65" s="32" t="s">
        <v>365</v>
      </c>
      <c r="D65" t="s">
        <v>242</v>
      </c>
      <c r="E65" s="1">
        <v>58000</v>
      </c>
      <c r="F65" s="1">
        <f t="shared" si="22"/>
        <v>1664.6</v>
      </c>
      <c r="G65" s="1">
        <v>2578.04</v>
      </c>
      <c r="H65" s="1">
        <f t="shared" si="23"/>
        <v>1763.2</v>
      </c>
      <c r="I65" s="1">
        <v>3415.24</v>
      </c>
      <c r="J65" s="1">
        <v>9421.08</v>
      </c>
      <c r="K65" s="1">
        <f>E65-J65</f>
        <v>48578.92</v>
      </c>
    </row>
    <row r="66" spans="1:126" x14ac:dyDescent="0.25">
      <c r="A66" s="5" t="s">
        <v>301</v>
      </c>
      <c r="B66" s="21" t="s">
        <v>66</v>
      </c>
      <c r="C66" s="32" t="s">
        <v>366</v>
      </c>
      <c r="D66" s="16" t="s">
        <v>244</v>
      </c>
      <c r="E66" s="1">
        <v>36000</v>
      </c>
      <c r="F66" s="1">
        <f t="shared" si="22"/>
        <v>1033.2</v>
      </c>
      <c r="G66" s="1">
        <v>0</v>
      </c>
      <c r="H66" s="1">
        <f t="shared" si="23"/>
        <v>1094.4000000000001</v>
      </c>
      <c r="I66" s="1">
        <v>175</v>
      </c>
      <c r="J66" s="1">
        <v>2302.6</v>
      </c>
      <c r="K66" s="1">
        <f>+E66-J66</f>
        <v>33697.4</v>
      </c>
    </row>
    <row r="67" spans="1:126" x14ac:dyDescent="0.25">
      <c r="A67" s="5" t="s">
        <v>245</v>
      </c>
      <c r="B67" t="s">
        <v>189</v>
      </c>
      <c r="C67" s="32" t="s">
        <v>366</v>
      </c>
      <c r="D67" t="s">
        <v>244</v>
      </c>
      <c r="E67" s="1">
        <v>28350</v>
      </c>
      <c r="F67" s="1">
        <f t="shared" si="22"/>
        <v>813.65</v>
      </c>
      <c r="G67" s="1">
        <v>0</v>
      </c>
      <c r="H67" s="1">
        <v>861.84</v>
      </c>
      <c r="I67" s="1">
        <v>1584</v>
      </c>
      <c r="J67" s="1">
        <v>3259.49</v>
      </c>
      <c r="K67" s="1">
        <f t="shared" ref="K67:K68" si="24">E67-J67</f>
        <v>25090.51</v>
      </c>
    </row>
    <row r="68" spans="1:126" x14ac:dyDescent="0.25">
      <c r="A68" s="5" t="s">
        <v>258</v>
      </c>
      <c r="B68" t="s">
        <v>257</v>
      </c>
      <c r="C68" s="32" t="s">
        <v>365</v>
      </c>
      <c r="D68" t="s">
        <v>244</v>
      </c>
      <c r="E68" s="1">
        <v>61000</v>
      </c>
      <c r="F68" s="1">
        <f t="shared" si="22"/>
        <v>1750.7</v>
      </c>
      <c r="G68" s="1">
        <v>3674.86</v>
      </c>
      <c r="H68" s="1">
        <f t="shared" si="23"/>
        <v>1854.4</v>
      </c>
      <c r="I68" s="1">
        <v>175</v>
      </c>
      <c r="J68" s="1">
        <v>7454.96</v>
      </c>
      <c r="K68" s="1">
        <f t="shared" si="24"/>
        <v>53545.04</v>
      </c>
    </row>
    <row r="69" spans="1:126" x14ac:dyDescent="0.25">
      <c r="A69" s="5" t="s">
        <v>209</v>
      </c>
      <c r="B69" t="s">
        <v>491</v>
      </c>
      <c r="C69" s="32" t="s">
        <v>366</v>
      </c>
      <c r="D69" t="s">
        <v>244</v>
      </c>
      <c r="E69" s="1">
        <v>50000</v>
      </c>
      <c r="F69" s="1">
        <f t="shared" ref="F69:F70" si="25">E69*0.0287</f>
        <v>1435</v>
      </c>
      <c r="G69" s="1">
        <v>1854</v>
      </c>
      <c r="H69" s="1">
        <f t="shared" ref="H69:H70" si="26">E69*0.0304</f>
        <v>1520</v>
      </c>
      <c r="I69" s="1">
        <v>25</v>
      </c>
      <c r="J69" s="1">
        <v>4834</v>
      </c>
      <c r="K69" s="1">
        <f t="shared" ref="K69:K70" si="27">E69-J69</f>
        <v>45166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372</v>
      </c>
      <c r="B70" t="s">
        <v>123</v>
      </c>
      <c r="C70" s="32" t="s">
        <v>365</v>
      </c>
      <c r="D70" t="s">
        <v>244</v>
      </c>
      <c r="E70" s="1">
        <v>49000</v>
      </c>
      <c r="F70" s="1">
        <f t="shared" si="25"/>
        <v>1406.3</v>
      </c>
      <c r="G70" s="1">
        <v>0.99</v>
      </c>
      <c r="H70" s="1">
        <f t="shared" si="26"/>
        <v>1489.6</v>
      </c>
      <c r="I70" s="1">
        <v>175</v>
      </c>
      <c r="J70" s="1">
        <v>3071.89</v>
      </c>
      <c r="K70" s="1">
        <f t="shared" si="27"/>
        <v>45928.11</v>
      </c>
    </row>
    <row r="71" spans="1:126" x14ac:dyDescent="0.25">
      <c r="A71" s="3" t="s">
        <v>12</v>
      </c>
      <c r="B71" s="3">
        <v>10</v>
      </c>
      <c r="C71" s="34"/>
      <c r="D71" s="3"/>
      <c r="E71" s="4">
        <f t="shared" ref="E71:K71" si="28">SUM(E61:E70)</f>
        <v>433350</v>
      </c>
      <c r="F71" s="4">
        <f t="shared" si="28"/>
        <v>12437.15</v>
      </c>
      <c r="G71" s="4">
        <f t="shared" si="28"/>
        <v>9152.69</v>
      </c>
      <c r="H71" s="4">
        <f t="shared" si="28"/>
        <v>13173.84</v>
      </c>
      <c r="I71" s="4">
        <f t="shared" si="28"/>
        <v>16487.8</v>
      </c>
      <c r="J71" s="4">
        <f t="shared" si="28"/>
        <v>51251.48</v>
      </c>
      <c r="K71" s="4">
        <f t="shared" si="28"/>
        <v>382098.52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x14ac:dyDescent="0.25"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s="14" customFormat="1" ht="17.25" customHeight="1" x14ac:dyDescent="0.25">
      <c r="A73" s="10" t="s">
        <v>339</v>
      </c>
      <c r="B73" s="10"/>
      <c r="C73" s="36"/>
      <c r="D73" s="12"/>
      <c r="E73" s="10"/>
      <c r="F73" s="10"/>
      <c r="G73" s="10"/>
      <c r="H73" s="10"/>
      <c r="I73" s="10"/>
      <c r="J73" s="10"/>
      <c r="K73" s="10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</row>
    <row r="74" spans="1:126" x14ac:dyDescent="0.25">
      <c r="A74" t="s">
        <v>190</v>
      </c>
      <c r="B74" t="s">
        <v>402</v>
      </c>
      <c r="C74" s="32" t="s">
        <v>365</v>
      </c>
      <c r="D74" t="s">
        <v>244</v>
      </c>
      <c r="E74" s="1">
        <v>44000</v>
      </c>
      <c r="F74" s="1">
        <f>E74*0.0287</f>
        <v>1262.8</v>
      </c>
      <c r="G74" s="1">
        <v>0</v>
      </c>
      <c r="H74" s="1">
        <f>E74*0.0304</f>
        <v>1337.6</v>
      </c>
      <c r="I74" s="1">
        <v>1395</v>
      </c>
      <c r="J74" s="1">
        <v>3995.4</v>
      </c>
      <c r="K74" s="1">
        <v>40004.6</v>
      </c>
    </row>
    <row r="75" spans="1:126" x14ac:dyDescent="0.25">
      <c r="A75" t="s">
        <v>192</v>
      </c>
      <c r="B75" t="s">
        <v>402</v>
      </c>
      <c r="C75" s="32" t="s">
        <v>366</v>
      </c>
      <c r="D75" t="s">
        <v>242</v>
      </c>
      <c r="E75" s="1">
        <v>45000</v>
      </c>
      <c r="F75" s="1">
        <f t="shared" ref="F75:F78" si="29">E75*0.0287</f>
        <v>1291.5</v>
      </c>
      <c r="G75" s="1">
        <v>1148.33</v>
      </c>
      <c r="H75" s="1">
        <f t="shared" ref="H75:H79" si="30">E75*0.0304</f>
        <v>1368</v>
      </c>
      <c r="I75" s="1">
        <v>175</v>
      </c>
      <c r="J75" s="1">
        <v>3982.83</v>
      </c>
      <c r="K75" s="1">
        <f t="shared" ref="K75" si="31">E75-J75</f>
        <v>41017.17</v>
      </c>
    </row>
    <row r="76" spans="1:126" x14ac:dyDescent="0.25">
      <c r="A76" t="s">
        <v>193</v>
      </c>
      <c r="B76" t="s">
        <v>16</v>
      </c>
      <c r="C76" s="32" t="s">
        <v>365</v>
      </c>
      <c r="D76" t="s">
        <v>242</v>
      </c>
      <c r="E76" s="1">
        <v>89500</v>
      </c>
      <c r="F76" s="1">
        <f t="shared" si="29"/>
        <v>2568.65</v>
      </c>
      <c r="G76" s="1">
        <v>9635.51</v>
      </c>
      <c r="H76" s="1">
        <f t="shared" si="30"/>
        <v>2720.8</v>
      </c>
      <c r="I76" s="1">
        <v>1617.5</v>
      </c>
      <c r="J76" s="1">
        <v>16542.46</v>
      </c>
      <c r="K76" s="1">
        <v>72957.539999999994</v>
      </c>
    </row>
    <row r="77" spans="1:126" x14ac:dyDescent="0.25">
      <c r="A77" s="17" t="s">
        <v>303</v>
      </c>
      <c r="B77" s="17" t="s">
        <v>257</v>
      </c>
      <c r="C77" s="37" t="s">
        <v>366</v>
      </c>
      <c r="D77" s="22" t="s">
        <v>244</v>
      </c>
      <c r="E77" s="1">
        <v>51000</v>
      </c>
      <c r="F77" s="1">
        <f t="shared" si="29"/>
        <v>1463.7</v>
      </c>
      <c r="G77" s="1">
        <v>1995.14</v>
      </c>
      <c r="H77" s="1">
        <f t="shared" si="30"/>
        <v>1550.4</v>
      </c>
      <c r="I77" s="1">
        <v>175</v>
      </c>
      <c r="J77" s="1">
        <v>5184.24</v>
      </c>
      <c r="K77" s="1">
        <f t="shared" ref="K77" si="32">E77-J77</f>
        <v>45815.76</v>
      </c>
    </row>
    <row r="78" spans="1:126" x14ac:dyDescent="0.25">
      <c r="A78" s="17" t="s">
        <v>401</v>
      </c>
      <c r="B78" s="17" t="s">
        <v>402</v>
      </c>
      <c r="C78" s="37" t="s">
        <v>366</v>
      </c>
      <c r="D78" s="22" t="s">
        <v>244</v>
      </c>
      <c r="E78" s="1">
        <v>44000</v>
      </c>
      <c r="F78" s="1">
        <f t="shared" si="29"/>
        <v>1262.8</v>
      </c>
      <c r="G78" s="1">
        <v>0</v>
      </c>
      <c r="H78" s="1">
        <f t="shared" si="30"/>
        <v>1337.6</v>
      </c>
      <c r="I78" s="1">
        <v>175</v>
      </c>
      <c r="J78" s="1">
        <v>2775.4</v>
      </c>
      <c r="K78" s="1">
        <v>41224.6</v>
      </c>
    </row>
    <row r="79" spans="1:126" s="14" customFormat="1" x14ac:dyDescent="0.25">
      <c r="A79" s="17" t="s">
        <v>403</v>
      </c>
      <c r="B79" s="17" t="s">
        <v>402</v>
      </c>
      <c r="C79" s="37" t="s">
        <v>366</v>
      </c>
      <c r="D79" s="22" t="s">
        <v>244</v>
      </c>
      <c r="E79" s="1">
        <v>44000</v>
      </c>
      <c r="F79" s="1">
        <v>1262.8</v>
      </c>
      <c r="G79" s="1">
        <v>0</v>
      </c>
      <c r="H79" s="1">
        <f t="shared" si="30"/>
        <v>1337.6</v>
      </c>
      <c r="I79" s="1">
        <v>175</v>
      </c>
      <c r="J79" s="1">
        <v>2775.4</v>
      </c>
      <c r="K79" s="1">
        <v>41224.6</v>
      </c>
    </row>
    <row r="80" spans="1:126" s="14" customFormat="1" x14ac:dyDescent="0.25">
      <c r="A80" s="3" t="s">
        <v>12</v>
      </c>
      <c r="B80" s="3">
        <v>6</v>
      </c>
      <c r="C80" s="34"/>
      <c r="D80" s="3"/>
      <c r="E80" s="4">
        <f>SUM(E74:E77)+E78+E79</f>
        <v>317500</v>
      </c>
      <c r="F80" s="4">
        <f t="shared" ref="F80:K80" si="33">SUM(F74:F79)</f>
        <v>9112.25</v>
      </c>
      <c r="G80" s="4">
        <f t="shared" si="33"/>
        <v>12778.98</v>
      </c>
      <c r="H80" s="4">
        <f t="shared" si="33"/>
        <v>9652</v>
      </c>
      <c r="I80" s="4">
        <f t="shared" si="33"/>
        <v>3712.5</v>
      </c>
      <c r="J80" s="4">
        <f t="shared" si="33"/>
        <v>35255.730000000003</v>
      </c>
      <c r="K80" s="4">
        <f t="shared" si="33"/>
        <v>282244.27</v>
      </c>
    </row>
    <row r="81" spans="1:126" s="14" customFormat="1" x14ac:dyDescent="0.25">
      <c r="A81"/>
      <c r="B81"/>
      <c r="C81" s="32"/>
      <c r="D81"/>
      <c r="E81" s="1"/>
      <c r="F81" s="1"/>
      <c r="G81" s="1"/>
      <c r="H81" s="1"/>
      <c r="I81" s="1"/>
      <c r="J81" s="1"/>
      <c r="K81" s="1"/>
    </row>
    <row r="82" spans="1:126" x14ac:dyDescent="0.25">
      <c r="A82" s="10" t="s">
        <v>338</v>
      </c>
      <c r="B82" s="10"/>
      <c r="C82" s="36"/>
      <c r="D82" s="12"/>
      <c r="E82" s="10"/>
      <c r="F82" s="10"/>
      <c r="G82" s="10"/>
      <c r="H82" s="10"/>
      <c r="I82" s="10"/>
      <c r="J82" s="10"/>
      <c r="K82" s="10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:126" x14ac:dyDescent="0.25">
      <c r="A83" s="52" t="s">
        <v>191</v>
      </c>
      <c r="B83" s="52" t="s">
        <v>103</v>
      </c>
      <c r="C83" s="43" t="s">
        <v>365</v>
      </c>
      <c r="D83" s="52" t="s">
        <v>244</v>
      </c>
      <c r="E83" s="55">
        <v>51000</v>
      </c>
      <c r="F83" s="89">
        <v>1463.7</v>
      </c>
      <c r="G83" s="54">
        <v>1870.97</v>
      </c>
      <c r="H83" s="55">
        <v>1550.4</v>
      </c>
      <c r="I83" s="55">
        <v>175</v>
      </c>
      <c r="J83" s="55">
        <v>5060.07</v>
      </c>
      <c r="K83" s="55">
        <v>45939.93</v>
      </c>
    </row>
    <row r="84" spans="1:126" x14ac:dyDescent="0.25">
      <c r="A84" s="3" t="s">
        <v>12</v>
      </c>
      <c r="B84" s="3">
        <v>1</v>
      </c>
      <c r="C84" s="34"/>
      <c r="D84" s="3"/>
      <c r="E84" s="4">
        <f>E83</f>
        <v>51000</v>
      </c>
      <c r="F84" s="4">
        <f>+F83</f>
        <v>1463.7</v>
      </c>
      <c r="G84" s="4">
        <f>G83</f>
        <v>1870.97</v>
      </c>
      <c r="H84" s="4">
        <f>H83</f>
        <v>1550.4</v>
      </c>
      <c r="I84" s="4">
        <f>I83</f>
        <v>175</v>
      </c>
      <c r="J84" s="4">
        <f>J83</f>
        <v>5060.07</v>
      </c>
      <c r="K84" s="4">
        <f>K83</f>
        <v>45939.93</v>
      </c>
    </row>
    <row r="85" spans="1:126" s="14" customFormat="1" x14ac:dyDescent="0.25">
      <c r="A85"/>
      <c r="B85"/>
      <c r="C85" s="32"/>
      <c r="D85"/>
      <c r="E85" s="1"/>
      <c r="F85" s="1"/>
      <c r="G85" s="1"/>
      <c r="H85" s="1"/>
      <c r="I85" s="1"/>
      <c r="J85" s="1"/>
      <c r="K85" s="1"/>
    </row>
    <row r="86" spans="1:126" s="14" customFormat="1" x14ac:dyDescent="0.25">
      <c r="A86" s="105" t="s">
        <v>199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1:126" x14ac:dyDescent="0.25">
      <c r="A87" t="s">
        <v>313</v>
      </c>
      <c r="B87" s="21" t="s">
        <v>20</v>
      </c>
      <c r="C87" s="32" t="s">
        <v>365</v>
      </c>
      <c r="D87" t="s">
        <v>244</v>
      </c>
      <c r="E87" s="1">
        <v>27500</v>
      </c>
      <c r="F87" s="1">
        <f>E87*0.0287</f>
        <v>789.25</v>
      </c>
      <c r="G87" s="1">
        <v>0</v>
      </c>
      <c r="H87" s="1">
        <f>E87*0.0304</f>
        <v>836</v>
      </c>
      <c r="I87" s="1">
        <v>1715</v>
      </c>
      <c r="J87" s="1">
        <v>3340.25</v>
      </c>
      <c r="K87" s="1">
        <v>24159.75</v>
      </c>
    </row>
    <row r="88" spans="1:126" x14ac:dyDescent="0.25">
      <c r="A88" s="3" t="s">
        <v>12</v>
      </c>
      <c r="B88" s="3">
        <v>1</v>
      </c>
      <c r="C88" s="34"/>
      <c r="D88" s="3"/>
      <c r="E88" s="4">
        <f t="shared" ref="E88:K88" si="34">SUM(E87:E87)</f>
        <v>27500</v>
      </c>
      <c r="F88" s="4">
        <f t="shared" si="34"/>
        <v>789.25</v>
      </c>
      <c r="G88" s="4">
        <f t="shared" si="34"/>
        <v>0</v>
      </c>
      <c r="H88" s="4">
        <f t="shared" si="34"/>
        <v>836</v>
      </c>
      <c r="I88" s="4">
        <f t="shared" si="34"/>
        <v>1715</v>
      </c>
      <c r="J88" s="4">
        <f t="shared" si="34"/>
        <v>3340.25</v>
      </c>
      <c r="K88" s="4">
        <f t="shared" si="34"/>
        <v>24159.75</v>
      </c>
    </row>
    <row r="89" spans="1:126" x14ac:dyDescent="0.25">
      <c r="L89"/>
      <c r="M89"/>
      <c r="N89"/>
      <c r="O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x14ac:dyDescent="0.25">
      <c r="A90" s="105" t="s">
        <v>450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/>
      <c r="M90"/>
      <c r="N90"/>
      <c r="O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A91" t="s">
        <v>56</v>
      </c>
      <c r="B91" t="s">
        <v>378</v>
      </c>
      <c r="C91" s="32" t="s">
        <v>365</v>
      </c>
      <c r="D91" t="s">
        <v>242</v>
      </c>
      <c r="E91" s="1">
        <v>45000</v>
      </c>
      <c r="F91" s="1">
        <f t="shared" ref="F91:F92" si="35">E91*0.0287</f>
        <v>1291.5</v>
      </c>
      <c r="G91" s="1">
        <v>743.29</v>
      </c>
      <c r="H91" s="1">
        <f t="shared" ref="H91:H92" si="36">E91*0.0304</f>
        <v>1368</v>
      </c>
      <c r="I91" s="1">
        <v>2845.24</v>
      </c>
      <c r="J91" s="1">
        <v>6248.03</v>
      </c>
      <c r="K91" s="1">
        <f t="shared" ref="K91" si="37">E91-J91</f>
        <v>38751.97</v>
      </c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A92" t="s">
        <v>57</v>
      </c>
      <c r="B92" t="s">
        <v>378</v>
      </c>
      <c r="C92" s="32" t="s">
        <v>365</v>
      </c>
      <c r="D92" t="s">
        <v>242</v>
      </c>
      <c r="E92" s="1">
        <v>76000</v>
      </c>
      <c r="F92" s="1">
        <f t="shared" si="35"/>
        <v>2181.1999999999998</v>
      </c>
      <c r="G92" s="1">
        <v>6497.56</v>
      </c>
      <c r="H92" s="1">
        <f t="shared" si="36"/>
        <v>2310.4</v>
      </c>
      <c r="I92" s="1">
        <v>145</v>
      </c>
      <c r="J92" s="1">
        <f>F92+G92+H92+I92</f>
        <v>11134.16</v>
      </c>
      <c r="K92" s="1">
        <f>E92-J92</f>
        <v>64865.84</v>
      </c>
    </row>
    <row r="93" spans="1:126" x14ac:dyDescent="0.25">
      <c r="A93" s="3" t="s">
        <v>12</v>
      </c>
      <c r="B93" s="3">
        <v>2</v>
      </c>
      <c r="C93" s="34"/>
      <c r="D93" s="3"/>
      <c r="E93" s="4">
        <f t="shared" ref="E93:K93" si="38">SUM(E91:E92)</f>
        <v>121000</v>
      </c>
      <c r="F93" s="4">
        <f t="shared" si="38"/>
        <v>3472.7</v>
      </c>
      <c r="G93" s="4">
        <f t="shared" si="38"/>
        <v>7240.85</v>
      </c>
      <c r="H93" s="4">
        <f t="shared" si="38"/>
        <v>3678.4</v>
      </c>
      <c r="I93" s="4">
        <f t="shared" si="38"/>
        <v>2990.24</v>
      </c>
      <c r="J93" s="4">
        <f t="shared" si="38"/>
        <v>17382.189999999999</v>
      </c>
      <c r="K93" s="4">
        <f t="shared" si="38"/>
        <v>103617.81</v>
      </c>
    </row>
    <row r="95" spans="1:126" x14ac:dyDescent="0.25">
      <c r="A95" s="105" t="s">
        <v>340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A96" t="s">
        <v>26</v>
      </c>
      <c r="B96" t="s">
        <v>286</v>
      </c>
      <c r="C96" s="32" t="s">
        <v>365</v>
      </c>
      <c r="D96" t="s">
        <v>242</v>
      </c>
      <c r="E96" s="1">
        <v>89500</v>
      </c>
      <c r="F96" s="1">
        <f t="shared" ref="F96" si="39">E96*0.0287</f>
        <v>2568.65</v>
      </c>
      <c r="G96" s="1">
        <v>9297.98</v>
      </c>
      <c r="H96" s="1">
        <f t="shared" ref="H96" si="40">E96*0.0304</f>
        <v>2720.8</v>
      </c>
      <c r="I96" s="1">
        <v>12214.64</v>
      </c>
      <c r="J96" s="1">
        <v>26802.07</v>
      </c>
      <c r="K96" s="1">
        <f>+E96-J96</f>
        <v>62697.93</v>
      </c>
    </row>
    <row r="97" spans="1:126" x14ac:dyDescent="0.25">
      <c r="A97" t="s">
        <v>230</v>
      </c>
      <c r="B97" t="s">
        <v>103</v>
      </c>
      <c r="C97" s="32" t="s">
        <v>365</v>
      </c>
      <c r="D97" t="s">
        <v>244</v>
      </c>
      <c r="E97" s="1">
        <v>66000</v>
      </c>
      <c r="F97" s="1">
        <f>E97*0.0287</f>
        <v>1894.2</v>
      </c>
      <c r="G97" s="1">
        <v>4615.76</v>
      </c>
      <c r="H97" s="1">
        <f>E97*0.0304</f>
        <v>2006.4</v>
      </c>
      <c r="I97" s="1">
        <v>715</v>
      </c>
      <c r="J97" s="1">
        <v>9231.36</v>
      </c>
      <c r="K97" s="1">
        <f t="shared" ref="K97:K99" si="41">+E97-J97</f>
        <v>56768.639999999999</v>
      </c>
    </row>
    <row r="98" spans="1:126" x14ac:dyDescent="0.25">
      <c r="A98" s="17" t="s">
        <v>304</v>
      </c>
      <c r="B98" s="17" t="s">
        <v>327</v>
      </c>
      <c r="C98" s="37" t="s">
        <v>365</v>
      </c>
      <c r="D98" s="22" t="s">
        <v>244</v>
      </c>
      <c r="E98" s="1">
        <v>44000</v>
      </c>
      <c r="F98" s="1">
        <f>E98*0.0287</f>
        <v>1262.8</v>
      </c>
      <c r="G98" s="1">
        <v>0</v>
      </c>
      <c r="H98" s="1">
        <f>E98*0.0304</f>
        <v>1337.6</v>
      </c>
      <c r="I98" s="1">
        <v>1375</v>
      </c>
      <c r="J98" s="1">
        <v>3975.4</v>
      </c>
      <c r="K98" s="1">
        <f t="shared" si="41"/>
        <v>40024.6</v>
      </c>
    </row>
    <row r="99" spans="1:126" s="14" customFormat="1" x14ac:dyDescent="0.25">
      <c r="A99" t="s">
        <v>200</v>
      </c>
      <c r="B99" t="s">
        <v>109</v>
      </c>
      <c r="C99" s="32" t="s">
        <v>365</v>
      </c>
      <c r="D99" t="s">
        <v>464</v>
      </c>
      <c r="E99" s="1">
        <v>56000</v>
      </c>
      <c r="F99" s="1">
        <v>1607.2</v>
      </c>
      <c r="G99" s="1">
        <v>0</v>
      </c>
      <c r="H99" s="1">
        <v>1702.4</v>
      </c>
      <c r="I99" s="1">
        <v>3645.12</v>
      </c>
      <c r="J99" s="1">
        <v>6954.72</v>
      </c>
      <c r="K99" s="1">
        <f t="shared" si="41"/>
        <v>49045.279999999999</v>
      </c>
    </row>
    <row r="100" spans="1:126" x14ac:dyDescent="0.25">
      <c r="A100" s="3" t="s">
        <v>12</v>
      </c>
      <c r="B100" s="3">
        <v>4</v>
      </c>
      <c r="C100" s="34"/>
      <c r="D100" s="3"/>
      <c r="E100" s="4">
        <f>SUM(E96:E99)</f>
        <v>255500</v>
      </c>
      <c r="F100" s="4">
        <f>+F98+F96+F97+F99</f>
        <v>7332.85</v>
      </c>
      <c r="G100" s="4">
        <f>SUM(G95:G99)</f>
        <v>13913.74</v>
      </c>
      <c r="H100" s="4">
        <f>SUM(H95:H99)</f>
        <v>7767.2</v>
      </c>
      <c r="I100" s="4">
        <f>SUM(I95:I99)</f>
        <v>17949.759999999998</v>
      </c>
      <c r="J100" s="4">
        <f>SUM(J96:J99)</f>
        <v>46963.55</v>
      </c>
      <c r="K100" s="4">
        <f>SUM(K96:K99)</f>
        <v>208536.45</v>
      </c>
    </row>
    <row r="101" spans="1:126" x14ac:dyDescent="0.25"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x14ac:dyDescent="0.25">
      <c r="A102" s="105" t="s">
        <v>341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x14ac:dyDescent="0.25">
      <c r="A103" t="s">
        <v>25</v>
      </c>
      <c r="B103" s="50" t="s">
        <v>475</v>
      </c>
      <c r="C103" s="32" t="s">
        <v>365</v>
      </c>
      <c r="D103" t="s">
        <v>242</v>
      </c>
      <c r="E103" s="1">
        <v>89500</v>
      </c>
      <c r="F103" s="1">
        <f>E103*0.0287</f>
        <v>2568.65</v>
      </c>
      <c r="G103" s="1">
        <v>9297.98</v>
      </c>
      <c r="H103" s="1">
        <f>E103*0.0304</f>
        <v>2720.8</v>
      </c>
      <c r="I103" s="1">
        <v>12657.92</v>
      </c>
      <c r="J103" s="1">
        <v>27245.35</v>
      </c>
      <c r="K103" s="1">
        <f>E103-J103</f>
        <v>62254.65</v>
      </c>
    </row>
    <row r="104" spans="1:126" x14ac:dyDescent="0.25">
      <c r="A104" s="3" t="s">
        <v>12</v>
      </c>
      <c r="B104" s="3">
        <v>1</v>
      </c>
      <c r="C104" s="34"/>
      <c r="D104" s="3"/>
      <c r="E104" s="4">
        <f t="shared" ref="E104:K104" si="42">SUM(E103)</f>
        <v>89500</v>
      </c>
      <c r="F104" s="4">
        <f t="shared" si="42"/>
        <v>2568.65</v>
      </c>
      <c r="G104" s="4">
        <f t="shared" si="42"/>
        <v>9297.98</v>
      </c>
      <c r="H104" s="4">
        <f t="shared" si="42"/>
        <v>2720.8</v>
      </c>
      <c r="I104" s="4">
        <f>I103</f>
        <v>12657.92</v>
      </c>
      <c r="J104" s="4">
        <f t="shared" si="42"/>
        <v>27245.35</v>
      </c>
      <c r="K104" s="4">
        <f t="shared" si="42"/>
        <v>62254.65</v>
      </c>
    </row>
    <row r="106" spans="1:126" x14ac:dyDescent="0.25">
      <c r="A106" s="105" t="s">
        <v>342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26" x14ac:dyDescent="0.25">
      <c r="A107" t="s">
        <v>229</v>
      </c>
      <c r="B107" t="s">
        <v>109</v>
      </c>
      <c r="C107" s="32" t="s">
        <v>365</v>
      </c>
      <c r="D107" t="s">
        <v>244</v>
      </c>
      <c r="E107" s="1">
        <v>76000</v>
      </c>
      <c r="F107" s="1">
        <f>E107*0.0287</f>
        <v>2181.1999999999998</v>
      </c>
      <c r="G107" s="1">
        <v>6497.56</v>
      </c>
      <c r="H107" s="1">
        <f>E107*0.0304</f>
        <v>2310.4</v>
      </c>
      <c r="I107" s="1">
        <v>3125</v>
      </c>
      <c r="J107" s="1">
        <v>14114.16</v>
      </c>
      <c r="K107" s="30">
        <f>+E107-J107</f>
        <v>61885.84</v>
      </c>
    </row>
    <row r="108" spans="1:126" x14ac:dyDescent="0.25">
      <c r="A108" t="s">
        <v>129</v>
      </c>
      <c r="B108" t="s">
        <v>493</v>
      </c>
      <c r="C108" s="32" t="s">
        <v>365</v>
      </c>
      <c r="D108" t="s">
        <v>242</v>
      </c>
      <c r="E108" s="1">
        <v>44000</v>
      </c>
      <c r="F108" s="1">
        <f>E108*0.0287</f>
        <v>1262.8</v>
      </c>
      <c r="G108" s="1">
        <v>1007.19</v>
      </c>
      <c r="H108" s="1">
        <f>E108*0.0304</f>
        <v>1337.6</v>
      </c>
      <c r="I108" s="1">
        <v>1345</v>
      </c>
      <c r="J108" s="1">
        <v>4952.59</v>
      </c>
      <c r="K108" s="30">
        <v>39047.71</v>
      </c>
    </row>
    <row r="109" spans="1:126" x14ac:dyDescent="0.25">
      <c r="A109" t="s">
        <v>398</v>
      </c>
      <c r="B109" t="s">
        <v>109</v>
      </c>
      <c r="C109" s="32" t="s">
        <v>365</v>
      </c>
      <c r="D109" t="s">
        <v>242</v>
      </c>
      <c r="E109" s="1">
        <v>56000</v>
      </c>
      <c r="F109" s="1">
        <v>1607.2</v>
      </c>
      <c r="G109" s="1">
        <v>2733.96</v>
      </c>
      <c r="H109" s="1">
        <v>1702.4</v>
      </c>
      <c r="I109" s="1">
        <v>1895</v>
      </c>
      <c r="J109" s="1">
        <v>7938.56</v>
      </c>
      <c r="K109" s="30">
        <f>E109-J109</f>
        <v>48061.440000000002</v>
      </c>
    </row>
    <row r="110" spans="1:126" x14ac:dyDescent="0.25">
      <c r="A110" s="3" t="s">
        <v>12</v>
      </c>
      <c r="B110" s="3">
        <v>3</v>
      </c>
      <c r="C110" s="34"/>
      <c r="D110" s="3"/>
      <c r="E110" s="4">
        <f>E107+E108+E109</f>
        <v>176000</v>
      </c>
      <c r="F110" s="4">
        <f>SUM(F107:F109)</f>
        <v>5051.2</v>
      </c>
      <c r="G110" s="4">
        <f>SUM(G106:G108)+G109</f>
        <v>10238.709999999999</v>
      </c>
      <c r="H110" s="4">
        <f>SUM(H106:H108)+H109</f>
        <v>5350.4</v>
      </c>
      <c r="I110" s="4">
        <f>SUM(I106:I108)+I109</f>
        <v>6365</v>
      </c>
      <c r="J110" s="4">
        <f>SUM(J106:J108)+J109</f>
        <v>27005.31</v>
      </c>
      <c r="K110" s="4">
        <f>SUM(K106:K108)+K109</f>
        <v>148994.99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2" spans="1:126" x14ac:dyDescent="0.25">
      <c r="A112" s="10" t="s">
        <v>343</v>
      </c>
      <c r="B112" s="10"/>
      <c r="C112" s="36"/>
      <c r="D112" s="12"/>
      <c r="E112" s="10"/>
      <c r="F112" s="10"/>
      <c r="G112" s="10"/>
      <c r="H112" s="10"/>
      <c r="I112" s="10"/>
      <c r="J112" s="10"/>
      <c r="K112" s="10"/>
    </row>
    <row r="113" spans="1:126" x14ac:dyDescent="0.25">
      <c r="A113" t="s">
        <v>239</v>
      </c>
      <c r="B113" t="s">
        <v>177</v>
      </c>
      <c r="C113" s="32" t="s">
        <v>366</v>
      </c>
      <c r="D113" t="s">
        <v>244</v>
      </c>
      <c r="E113" s="1">
        <v>36000</v>
      </c>
      <c r="F113" s="1">
        <f>E113*0.0287</f>
        <v>1033.2</v>
      </c>
      <c r="G113" s="1">
        <v>0</v>
      </c>
      <c r="H113" s="1">
        <v>1094.4000000000001</v>
      </c>
      <c r="I113" s="1">
        <v>3425.12</v>
      </c>
      <c r="J113" s="1">
        <v>5552.72</v>
      </c>
      <c r="K113" s="1">
        <v>30447.279999999999</v>
      </c>
    </row>
    <row r="114" spans="1:126" x14ac:dyDescent="0.25">
      <c r="A114" t="s">
        <v>240</v>
      </c>
      <c r="B114" t="s">
        <v>53</v>
      </c>
      <c r="C114" s="32" t="s">
        <v>365</v>
      </c>
      <c r="D114" t="s">
        <v>244</v>
      </c>
      <c r="E114" s="1">
        <v>33000</v>
      </c>
      <c r="F114" s="1">
        <f t="shared" ref="F114:F127" si="43">E114*0.0287</f>
        <v>947.1</v>
      </c>
      <c r="G114" s="1">
        <v>0</v>
      </c>
      <c r="H114" s="1">
        <v>1003.2</v>
      </c>
      <c r="I114" s="1">
        <v>1475.12</v>
      </c>
      <c r="J114" s="1">
        <f t="shared" ref="J114" si="44">+F114+G114+H114+I114</f>
        <v>3425.42</v>
      </c>
      <c r="K114" s="1">
        <v>29574.58</v>
      </c>
    </row>
    <row r="115" spans="1:126" x14ac:dyDescent="0.25">
      <c r="A115" t="s">
        <v>241</v>
      </c>
      <c r="B115" t="s">
        <v>92</v>
      </c>
      <c r="C115" s="32" t="s">
        <v>366</v>
      </c>
      <c r="D115" t="s">
        <v>244</v>
      </c>
      <c r="E115" s="1">
        <v>75000</v>
      </c>
      <c r="F115" s="1">
        <f t="shared" si="43"/>
        <v>2152.5</v>
      </c>
      <c r="G115" s="1">
        <v>6309.38</v>
      </c>
      <c r="H115" s="1">
        <f t="shared" ref="H115:H127" si="45">E115*0.0304</f>
        <v>2280</v>
      </c>
      <c r="I115" s="1">
        <v>1775</v>
      </c>
      <c r="J115" s="1">
        <v>12516.88</v>
      </c>
      <c r="K115" s="1">
        <v>62483.12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x14ac:dyDescent="0.25">
      <c r="A116" t="s">
        <v>297</v>
      </c>
      <c r="B116" t="s">
        <v>16</v>
      </c>
      <c r="C116" s="32" t="s">
        <v>366</v>
      </c>
      <c r="D116" t="s">
        <v>244</v>
      </c>
      <c r="E116" s="1">
        <v>100000</v>
      </c>
      <c r="F116" s="1">
        <f t="shared" si="43"/>
        <v>2870</v>
      </c>
      <c r="G116" s="1">
        <v>12105.37</v>
      </c>
      <c r="H116" s="1">
        <v>3040</v>
      </c>
      <c r="I116" s="1">
        <v>25</v>
      </c>
      <c r="J116" s="1">
        <v>18040.37</v>
      </c>
      <c r="K116" s="1">
        <v>81959.63</v>
      </c>
    </row>
    <row r="117" spans="1:126" x14ac:dyDescent="0.25">
      <c r="A117" t="s">
        <v>165</v>
      </c>
      <c r="B117" t="s">
        <v>18</v>
      </c>
      <c r="C117" s="32" t="s">
        <v>365</v>
      </c>
      <c r="D117" t="s">
        <v>244</v>
      </c>
      <c r="E117" s="1">
        <v>46000</v>
      </c>
      <c r="F117" s="1">
        <f t="shared" si="43"/>
        <v>1320.2</v>
      </c>
      <c r="G117" s="1">
        <v>0</v>
      </c>
      <c r="H117" s="1">
        <f t="shared" si="45"/>
        <v>1398.4</v>
      </c>
      <c r="I117" s="1">
        <v>1425</v>
      </c>
      <c r="J117" s="1">
        <v>4143.6000000000004</v>
      </c>
      <c r="K117" s="1">
        <v>41856.400000000001</v>
      </c>
    </row>
    <row r="118" spans="1:126" x14ac:dyDescent="0.25">
      <c r="A118" t="s">
        <v>280</v>
      </c>
      <c r="B118" t="s">
        <v>404</v>
      </c>
      <c r="C118" s="32" t="s">
        <v>365</v>
      </c>
      <c r="D118" t="s">
        <v>244</v>
      </c>
      <c r="E118" s="1">
        <v>36000</v>
      </c>
      <c r="F118" s="1">
        <f t="shared" si="43"/>
        <v>1033.2</v>
      </c>
      <c r="G118" s="1">
        <v>0</v>
      </c>
      <c r="H118" s="1">
        <f t="shared" si="45"/>
        <v>1094.4000000000001</v>
      </c>
      <c r="I118" s="1">
        <v>1075</v>
      </c>
      <c r="J118" s="1">
        <v>3202.6</v>
      </c>
      <c r="K118" s="1">
        <v>32797.4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x14ac:dyDescent="0.25">
      <c r="A119" t="s">
        <v>253</v>
      </c>
      <c r="B119" t="s">
        <v>103</v>
      </c>
      <c r="C119" s="32" t="s">
        <v>366</v>
      </c>
      <c r="D119" t="s">
        <v>244</v>
      </c>
      <c r="E119" s="1">
        <v>61000</v>
      </c>
      <c r="F119" s="1">
        <f t="shared" si="43"/>
        <v>1750.7</v>
      </c>
      <c r="G119" s="1">
        <v>3674.86</v>
      </c>
      <c r="H119" s="1">
        <f t="shared" si="45"/>
        <v>1854.4</v>
      </c>
      <c r="I119" s="1">
        <v>3175</v>
      </c>
      <c r="J119" s="1">
        <v>10454.959999999999</v>
      </c>
      <c r="K119" s="1">
        <v>50545.04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x14ac:dyDescent="0.25">
      <c r="A120" t="s">
        <v>405</v>
      </c>
      <c r="B120" t="s">
        <v>22</v>
      </c>
      <c r="C120" s="32" t="s">
        <v>365</v>
      </c>
      <c r="D120" t="s">
        <v>244</v>
      </c>
      <c r="E120" s="1">
        <v>33000</v>
      </c>
      <c r="F120" s="1">
        <f t="shared" si="43"/>
        <v>947.1</v>
      </c>
      <c r="G120" s="1">
        <v>0</v>
      </c>
      <c r="H120" s="1">
        <f t="shared" si="45"/>
        <v>1003.2</v>
      </c>
      <c r="I120" s="1">
        <v>1900</v>
      </c>
      <c r="J120" s="1">
        <v>3850.3</v>
      </c>
      <c r="K120" s="1">
        <v>29149.7</v>
      </c>
    </row>
    <row r="121" spans="1:126" x14ac:dyDescent="0.25">
      <c r="A121" t="s">
        <v>255</v>
      </c>
      <c r="B121" t="s">
        <v>254</v>
      </c>
      <c r="C121" s="32" t="s">
        <v>366</v>
      </c>
      <c r="D121" t="s">
        <v>244</v>
      </c>
      <c r="E121" s="1">
        <v>45000</v>
      </c>
      <c r="F121" s="1">
        <f>E121*0.0287</f>
        <v>1291.5</v>
      </c>
      <c r="G121" s="1">
        <v>945.81</v>
      </c>
      <c r="H121" s="1">
        <f>E121*0.0304</f>
        <v>1368</v>
      </c>
      <c r="I121" s="1">
        <v>8858.9500000000007</v>
      </c>
      <c r="J121" s="1">
        <v>12464.26</v>
      </c>
      <c r="K121" s="1">
        <v>32535.74</v>
      </c>
    </row>
    <row r="122" spans="1:126" x14ac:dyDescent="0.25">
      <c r="A122" t="s">
        <v>282</v>
      </c>
      <c r="B122" t="s">
        <v>22</v>
      </c>
      <c r="C122" s="32" t="s">
        <v>366</v>
      </c>
      <c r="D122" t="s">
        <v>244</v>
      </c>
      <c r="E122" s="1">
        <v>33000</v>
      </c>
      <c r="F122" s="1">
        <v>947.1</v>
      </c>
      <c r="G122" s="1">
        <v>0</v>
      </c>
      <c r="H122" s="1">
        <v>1003.2</v>
      </c>
      <c r="I122" s="1">
        <v>3700.24</v>
      </c>
      <c r="J122" s="1">
        <v>5650.54</v>
      </c>
      <c r="K122" s="1">
        <v>27349.46</v>
      </c>
    </row>
    <row r="123" spans="1:126" x14ac:dyDescent="0.25">
      <c r="A123" t="s">
        <v>281</v>
      </c>
      <c r="B123" t="s">
        <v>53</v>
      </c>
      <c r="C123" s="32" t="s">
        <v>366</v>
      </c>
      <c r="D123" t="s">
        <v>244</v>
      </c>
      <c r="E123" s="1">
        <v>33000</v>
      </c>
      <c r="F123" s="1">
        <f>E123*0.0287</f>
        <v>947.1</v>
      </c>
      <c r="G123" s="1">
        <v>0</v>
      </c>
      <c r="H123" s="1">
        <f>E123*0.0304</f>
        <v>1003.2</v>
      </c>
      <c r="I123" s="1">
        <v>1000</v>
      </c>
      <c r="J123" s="1">
        <v>2950.3</v>
      </c>
      <c r="K123" s="1">
        <v>30049.7</v>
      </c>
    </row>
    <row r="124" spans="1:126" x14ac:dyDescent="0.25">
      <c r="A124" t="s">
        <v>256</v>
      </c>
      <c r="B124" t="s">
        <v>53</v>
      </c>
      <c r="C124" s="32" t="s">
        <v>366</v>
      </c>
      <c r="D124" t="s">
        <v>244</v>
      </c>
      <c r="E124" s="1">
        <v>46000</v>
      </c>
      <c r="F124" s="1">
        <f>E124*0.0287</f>
        <v>1320.2</v>
      </c>
      <c r="G124" s="1">
        <v>0</v>
      </c>
      <c r="H124" s="1">
        <v>1398.4</v>
      </c>
      <c r="I124" s="1">
        <v>175</v>
      </c>
      <c r="J124" s="1">
        <v>2893.6</v>
      </c>
      <c r="K124" s="1">
        <f>E124-J124</f>
        <v>43106.400000000001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284</v>
      </c>
      <c r="B125" t="s">
        <v>178</v>
      </c>
      <c r="C125" s="32" t="s">
        <v>365</v>
      </c>
      <c r="D125" t="s">
        <v>244</v>
      </c>
      <c r="E125" s="1">
        <v>46000</v>
      </c>
      <c r="F125" s="1">
        <f>E125*0.0287</f>
        <v>1320.2</v>
      </c>
      <c r="G125" s="1">
        <v>0</v>
      </c>
      <c r="H125" s="1">
        <v>1398.4</v>
      </c>
      <c r="I125" s="1">
        <v>2425</v>
      </c>
      <c r="J125" s="1">
        <v>5143.6000000000004</v>
      </c>
      <c r="K125" s="1">
        <v>40856.400000000001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283</v>
      </c>
      <c r="B126" t="s">
        <v>114</v>
      </c>
      <c r="C126" s="32" t="s">
        <v>366</v>
      </c>
      <c r="D126" t="s">
        <v>244</v>
      </c>
      <c r="E126" s="1">
        <v>46000</v>
      </c>
      <c r="F126" s="1">
        <f>E126*0.0287</f>
        <v>1320.2</v>
      </c>
      <c r="G126" s="1">
        <v>0</v>
      </c>
      <c r="H126" s="1">
        <f>E126*0.0304</f>
        <v>1398.4</v>
      </c>
      <c r="I126" s="1">
        <v>175</v>
      </c>
      <c r="J126" s="1">
        <f>F126+G126+H126+I126</f>
        <v>2893.6</v>
      </c>
      <c r="K126" s="1">
        <f>E126-J126</f>
        <v>43106.400000000001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95</v>
      </c>
      <c r="B127" t="s">
        <v>14</v>
      </c>
      <c r="C127" s="32" t="s">
        <v>366</v>
      </c>
      <c r="D127" t="s">
        <v>244</v>
      </c>
      <c r="E127" s="1">
        <v>21338.85</v>
      </c>
      <c r="F127" s="1">
        <f t="shared" si="43"/>
        <v>612.41999999999996</v>
      </c>
      <c r="G127" s="1">
        <v>0</v>
      </c>
      <c r="H127" s="1">
        <f t="shared" si="45"/>
        <v>648.70000000000005</v>
      </c>
      <c r="I127" s="1">
        <v>175</v>
      </c>
      <c r="J127" s="1">
        <v>1436.12</v>
      </c>
      <c r="K127" s="1">
        <v>19902.73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s="3" t="s">
        <v>12</v>
      </c>
      <c r="B128" s="3">
        <v>15</v>
      </c>
      <c r="C128" s="34"/>
      <c r="D128" s="3"/>
      <c r="E128" s="4">
        <f>SUM(E113:E125)+E127+E126</f>
        <v>690338.85</v>
      </c>
      <c r="F128" s="4">
        <f t="shared" ref="F128:K128" si="46">SUM(F113:F127)</f>
        <v>19812.72</v>
      </c>
      <c r="G128" s="4">
        <f t="shared" si="46"/>
        <v>23035.42</v>
      </c>
      <c r="H128" s="4">
        <f t="shared" si="46"/>
        <v>20986.3</v>
      </c>
      <c r="I128" s="4">
        <f t="shared" si="46"/>
        <v>30784.43</v>
      </c>
      <c r="J128" s="4">
        <f t="shared" si="46"/>
        <v>94618.87</v>
      </c>
      <c r="K128" s="4">
        <f t="shared" si="46"/>
        <v>595719.98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s="10" t="s">
        <v>344</v>
      </c>
      <c r="B130" s="10"/>
      <c r="C130" s="36"/>
      <c r="D130" s="12"/>
      <c r="E130" s="10"/>
      <c r="F130" s="10"/>
      <c r="G130" s="10"/>
      <c r="H130" s="10"/>
      <c r="I130" s="10"/>
      <c r="J130" s="10"/>
      <c r="K130" s="10"/>
    </row>
    <row r="131" spans="1:126" x14ac:dyDescent="0.25">
      <c r="A131" t="s">
        <v>168</v>
      </c>
      <c r="B131" t="s">
        <v>167</v>
      </c>
      <c r="C131" s="32" t="s">
        <v>366</v>
      </c>
      <c r="D131" t="s">
        <v>242</v>
      </c>
      <c r="E131" s="1">
        <v>36000</v>
      </c>
      <c r="F131" s="1">
        <f t="shared" ref="F131:F140" si="47">E131*0.0287</f>
        <v>1033.2</v>
      </c>
      <c r="G131" s="1">
        <v>0</v>
      </c>
      <c r="H131" s="1">
        <f t="shared" ref="H131:H140" si="48">E131*0.0304</f>
        <v>1094.4000000000001</v>
      </c>
      <c r="I131" s="1">
        <v>1175</v>
      </c>
      <c r="J131" s="97">
        <f>+F131+G131+H131+I131</f>
        <v>3302.6</v>
      </c>
      <c r="K131" s="1">
        <f>+E131-J131</f>
        <v>32697.4</v>
      </c>
    </row>
    <row r="132" spans="1:126" x14ac:dyDescent="0.25">
      <c r="A132" t="s">
        <v>169</v>
      </c>
      <c r="B132" t="s">
        <v>407</v>
      </c>
      <c r="C132" s="32" t="s">
        <v>366</v>
      </c>
      <c r="D132" t="s">
        <v>244</v>
      </c>
      <c r="E132" s="1">
        <v>36000</v>
      </c>
      <c r="F132" s="1">
        <f t="shared" si="47"/>
        <v>1033.2</v>
      </c>
      <c r="G132" s="1">
        <v>0</v>
      </c>
      <c r="H132" s="1">
        <f t="shared" si="48"/>
        <v>1094.4000000000001</v>
      </c>
      <c r="I132" s="1">
        <v>1725</v>
      </c>
      <c r="J132" s="97">
        <f t="shared" ref="J132:J140" si="49">+F132+G132+H132+I132</f>
        <v>3852.6</v>
      </c>
      <c r="K132" s="1">
        <f t="shared" ref="K132:K140" si="50">+E132-J132</f>
        <v>32147.4</v>
      </c>
    </row>
    <row r="133" spans="1:126" x14ac:dyDescent="0.25">
      <c r="A133" t="s">
        <v>406</v>
      </c>
      <c r="B133" t="s">
        <v>407</v>
      </c>
      <c r="C133" s="32" t="s">
        <v>365</v>
      </c>
      <c r="D133" t="s">
        <v>244</v>
      </c>
      <c r="E133" s="1">
        <v>36000</v>
      </c>
      <c r="F133" s="1">
        <v>1033.2</v>
      </c>
      <c r="G133" s="1">
        <v>0</v>
      </c>
      <c r="H133" s="1">
        <v>1094.4000000000001</v>
      </c>
      <c r="I133" s="1">
        <v>1125</v>
      </c>
      <c r="J133" s="97">
        <f t="shared" si="49"/>
        <v>3252.6</v>
      </c>
      <c r="K133" s="1">
        <f t="shared" si="50"/>
        <v>32747.4</v>
      </c>
    </row>
    <row r="134" spans="1:126" x14ac:dyDescent="0.25">
      <c r="A134" t="s">
        <v>170</v>
      </c>
      <c r="B134" t="s">
        <v>16</v>
      </c>
      <c r="C134" s="32" t="s">
        <v>365</v>
      </c>
      <c r="D134" t="s">
        <v>242</v>
      </c>
      <c r="E134" s="1">
        <v>81000</v>
      </c>
      <c r="F134" s="1">
        <f t="shared" si="47"/>
        <v>2324.6999999999998</v>
      </c>
      <c r="G134" s="1">
        <v>6628.38</v>
      </c>
      <c r="H134" s="1">
        <f t="shared" si="48"/>
        <v>2462.4</v>
      </c>
      <c r="I134" s="1">
        <v>6235.36</v>
      </c>
      <c r="J134" s="97">
        <f t="shared" si="49"/>
        <v>17650.84</v>
      </c>
      <c r="K134" s="1">
        <f t="shared" si="50"/>
        <v>63349.16</v>
      </c>
    </row>
    <row r="135" spans="1:126" x14ac:dyDescent="0.25">
      <c r="A135" t="s">
        <v>171</v>
      </c>
      <c r="B135" t="s">
        <v>407</v>
      </c>
      <c r="C135" s="32" t="s">
        <v>366</v>
      </c>
      <c r="D135" t="s">
        <v>244</v>
      </c>
      <c r="E135" s="1">
        <v>36000</v>
      </c>
      <c r="F135" s="1">
        <f t="shared" si="47"/>
        <v>1033.2</v>
      </c>
      <c r="G135" s="1">
        <v>0</v>
      </c>
      <c r="H135" s="1">
        <f t="shared" si="48"/>
        <v>1094.4000000000001</v>
      </c>
      <c r="I135" s="1">
        <v>3275</v>
      </c>
      <c r="J135" s="97">
        <f t="shared" si="49"/>
        <v>5402.6</v>
      </c>
      <c r="K135" s="1">
        <f t="shared" si="50"/>
        <v>30597.4</v>
      </c>
    </row>
    <row r="136" spans="1:126" x14ac:dyDescent="0.25">
      <c r="A136" t="s">
        <v>172</v>
      </c>
      <c r="B136" t="s">
        <v>407</v>
      </c>
      <c r="C136" s="32" t="s">
        <v>365</v>
      </c>
      <c r="D136" t="s">
        <v>244</v>
      </c>
      <c r="E136" s="1">
        <v>36000</v>
      </c>
      <c r="F136" s="1">
        <f t="shared" si="47"/>
        <v>1033.2</v>
      </c>
      <c r="G136" s="1">
        <v>0</v>
      </c>
      <c r="H136" s="1">
        <f t="shared" si="48"/>
        <v>1094.4000000000001</v>
      </c>
      <c r="I136" s="1">
        <v>4645.12</v>
      </c>
      <c r="J136" s="97">
        <f t="shared" si="49"/>
        <v>6772.72</v>
      </c>
      <c r="K136" s="1">
        <f t="shared" si="50"/>
        <v>29227.279999999999</v>
      </c>
    </row>
    <row r="137" spans="1:126" x14ac:dyDescent="0.25">
      <c r="A137" t="s">
        <v>238</v>
      </c>
      <c r="B137" t="s">
        <v>407</v>
      </c>
      <c r="C137" s="32" t="s">
        <v>366</v>
      </c>
      <c r="D137" t="s">
        <v>244</v>
      </c>
      <c r="E137" s="1">
        <v>45000</v>
      </c>
      <c r="F137" s="1">
        <f t="shared" si="47"/>
        <v>1291.5</v>
      </c>
      <c r="G137" s="1">
        <v>0</v>
      </c>
      <c r="H137" s="1">
        <v>1368</v>
      </c>
      <c r="I137" s="1">
        <v>175</v>
      </c>
      <c r="J137" s="97">
        <f t="shared" si="49"/>
        <v>2834.5</v>
      </c>
      <c r="K137" s="1">
        <f t="shared" si="50"/>
        <v>42165.5</v>
      </c>
    </row>
    <row r="138" spans="1:126" x14ac:dyDescent="0.25">
      <c r="A138" t="s">
        <v>173</v>
      </c>
      <c r="B138" t="s">
        <v>167</v>
      </c>
      <c r="C138" s="32" t="s">
        <v>366</v>
      </c>
      <c r="D138" t="s">
        <v>244</v>
      </c>
      <c r="E138" s="1">
        <v>44000</v>
      </c>
      <c r="F138" s="1">
        <f t="shared" si="47"/>
        <v>1262.8</v>
      </c>
      <c r="G138" s="1">
        <v>0</v>
      </c>
      <c r="H138" s="1">
        <f t="shared" si="48"/>
        <v>1337.6</v>
      </c>
      <c r="I138" s="1">
        <v>3525.12</v>
      </c>
      <c r="J138" s="97">
        <f t="shared" si="49"/>
        <v>6125.52</v>
      </c>
      <c r="K138" s="1">
        <f t="shared" si="50"/>
        <v>37874.480000000003</v>
      </c>
    </row>
    <row r="139" spans="1:126" x14ac:dyDescent="0.25">
      <c r="A139" t="s">
        <v>163</v>
      </c>
      <c r="B139" t="s">
        <v>164</v>
      </c>
      <c r="C139" s="32" t="s">
        <v>366</v>
      </c>
      <c r="D139" t="s">
        <v>244</v>
      </c>
      <c r="E139" s="1">
        <v>61000</v>
      </c>
      <c r="F139" s="1">
        <f t="shared" si="47"/>
        <v>1750.7</v>
      </c>
      <c r="G139" s="1">
        <v>3674.86</v>
      </c>
      <c r="H139" s="1">
        <f t="shared" si="48"/>
        <v>1854.4</v>
      </c>
      <c r="I139" s="1">
        <v>175</v>
      </c>
      <c r="J139" s="97">
        <f t="shared" si="49"/>
        <v>7454.96</v>
      </c>
      <c r="K139" s="1">
        <f t="shared" si="50"/>
        <v>53545.04</v>
      </c>
    </row>
    <row r="140" spans="1:126" x14ac:dyDescent="0.25">
      <c r="A140" t="s">
        <v>408</v>
      </c>
      <c r="B140" t="s">
        <v>407</v>
      </c>
      <c r="C140" s="32" t="s">
        <v>366</v>
      </c>
      <c r="D140" t="s">
        <v>244</v>
      </c>
      <c r="E140" s="1">
        <v>45000</v>
      </c>
      <c r="F140" s="1">
        <f t="shared" si="47"/>
        <v>1291.5</v>
      </c>
      <c r="G140" s="1">
        <v>0</v>
      </c>
      <c r="H140" s="1">
        <f t="shared" si="48"/>
        <v>1368</v>
      </c>
      <c r="I140" s="1">
        <v>175</v>
      </c>
      <c r="J140" s="97">
        <f t="shared" si="49"/>
        <v>2834.5</v>
      </c>
      <c r="K140" s="1">
        <f t="shared" si="50"/>
        <v>42165.5</v>
      </c>
    </row>
    <row r="141" spans="1:126" x14ac:dyDescent="0.25">
      <c r="A141" s="3" t="s">
        <v>12</v>
      </c>
      <c r="B141" s="3">
        <v>10</v>
      </c>
      <c r="C141" s="34"/>
      <c r="D141" s="3"/>
      <c r="E141" s="4">
        <f t="shared" ref="E141:J141" si="51">SUM(E131:E140)</f>
        <v>456000</v>
      </c>
      <c r="F141" s="4">
        <f t="shared" si="51"/>
        <v>13087.2</v>
      </c>
      <c r="G141" s="4">
        <f t="shared" si="51"/>
        <v>10303.24</v>
      </c>
      <c r="H141" s="4">
        <f t="shared" si="51"/>
        <v>13862.4</v>
      </c>
      <c r="I141" s="4">
        <f t="shared" si="51"/>
        <v>22230.6</v>
      </c>
      <c r="J141" s="4">
        <f t="shared" si="51"/>
        <v>59483.44</v>
      </c>
      <c r="K141" s="4">
        <f>K131+K132+K133+K134+K135+K136+K137+K138+K139+K140</f>
        <v>396516.56</v>
      </c>
    </row>
    <row r="142" spans="1:126" x14ac:dyDescent="0.25">
      <c r="A142" s="5"/>
      <c r="B142" s="5"/>
      <c r="C142" s="39"/>
      <c r="D142" s="5"/>
      <c r="E142" s="30"/>
      <c r="F142" s="30"/>
      <c r="G142" s="30"/>
      <c r="H142" s="30"/>
      <c r="I142" s="30"/>
      <c r="J142" s="30"/>
      <c r="K142" s="30"/>
    </row>
    <row r="143" spans="1:126" x14ac:dyDescent="0.25">
      <c r="A143" s="10" t="s">
        <v>174</v>
      </c>
      <c r="B143" s="10"/>
      <c r="C143" s="36"/>
      <c r="D143" s="12"/>
      <c r="E143" s="10"/>
      <c r="F143" s="10"/>
      <c r="G143" s="10"/>
      <c r="H143" s="10"/>
      <c r="I143" s="10"/>
      <c r="J143" s="10"/>
      <c r="K143" s="10"/>
    </row>
    <row r="144" spans="1:126" x14ac:dyDescent="0.25">
      <c r="A144" t="s">
        <v>181</v>
      </c>
      <c r="B144" t="s">
        <v>182</v>
      </c>
      <c r="C144" s="32" t="s">
        <v>365</v>
      </c>
      <c r="D144" t="s">
        <v>244</v>
      </c>
      <c r="E144" s="1">
        <v>81000</v>
      </c>
      <c r="F144" s="1">
        <f>E144*0.0287</f>
        <v>2324.6999999999998</v>
      </c>
      <c r="G144" s="1">
        <v>7636.09</v>
      </c>
      <c r="H144" s="1">
        <f>E144*0.0304</f>
        <v>2462.4</v>
      </c>
      <c r="I144" s="1">
        <v>25</v>
      </c>
      <c r="J144" s="1">
        <f>+F144+G144+H144+I144</f>
        <v>12448.19</v>
      </c>
      <c r="K144" s="1">
        <f>+E144-J144</f>
        <v>68551.81</v>
      </c>
    </row>
    <row r="145" spans="1:126" s="5" customFormat="1" x14ac:dyDescent="0.25">
      <c r="A145" t="s">
        <v>175</v>
      </c>
      <c r="B145" t="s">
        <v>14</v>
      </c>
      <c r="C145" s="32" t="s">
        <v>366</v>
      </c>
      <c r="D145" t="s">
        <v>244</v>
      </c>
      <c r="E145" s="1">
        <v>45000</v>
      </c>
      <c r="F145" s="1">
        <f t="shared" ref="F145:F155" si="52">E145*0.0287</f>
        <v>1291.5</v>
      </c>
      <c r="G145" s="1">
        <v>0</v>
      </c>
      <c r="H145" s="1">
        <v>1368</v>
      </c>
      <c r="I145" s="1">
        <v>6424.23</v>
      </c>
      <c r="J145" s="1">
        <f t="shared" ref="J145:J155" si="53">+F145+G145+H145+I145</f>
        <v>9083.73</v>
      </c>
      <c r="K145" s="1">
        <f t="shared" ref="K145:K155" si="54">+E145-J145</f>
        <v>35916.269999999997</v>
      </c>
    </row>
    <row r="146" spans="1:126" x14ac:dyDescent="0.25">
      <c r="A146" t="s">
        <v>176</v>
      </c>
      <c r="B146" t="s">
        <v>177</v>
      </c>
      <c r="C146" s="32" t="s">
        <v>366</v>
      </c>
      <c r="D146" t="s">
        <v>244</v>
      </c>
      <c r="E146" s="1">
        <v>33000</v>
      </c>
      <c r="F146" s="1">
        <f t="shared" si="52"/>
        <v>947.1</v>
      </c>
      <c r="G146" s="1">
        <v>0</v>
      </c>
      <c r="H146" s="1">
        <f t="shared" ref="H146:H155" si="55">E146*0.0304</f>
        <v>1003.2</v>
      </c>
      <c r="I146" s="1">
        <v>715</v>
      </c>
      <c r="J146" s="1">
        <f t="shared" si="53"/>
        <v>2665.3</v>
      </c>
      <c r="K146" s="1">
        <f t="shared" si="54"/>
        <v>30334.7</v>
      </c>
    </row>
    <row r="147" spans="1:126" x14ac:dyDescent="0.25">
      <c r="A147" t="s">
        <v>179</v>
      </c>
      <c r="B147" t="s">
        <v>114</v>
      </c>
      <c r="C147" s="32" t="s">
        <v>366</v>
      </c>
      <c r="D147" t="s">
        <v>242</v>
      </c>
      <c r="E147" s="1">
        <v>30450</v>
      </c>
      <c r="F147" s="1">
        <f t="shared" si="52"/>
        <v>873.92</v>
      </c>
      <c r="G147" s="1">
        <v>0</v>
      </c>
      <c r="H147" s="1">
        <v>925.68</v>
      </c>
      <c r="I147" s="1">
        <v>2787.12</v>
      </c>
      <c r="J147" s="1">
        <f t="shared" si="53"/>
        <v>4586.72</v>
      </c>
      <c r="K147" s="1">
        <f t="shared" si="54"/>
        <v>25863.279999999999</v>
      </c>
    </row>
    <row r="148" spans="1:126" x14ac:dyDescent="0.25">
      <c r="A148" t="s">
        <v>180</v>
      </c>
      <c r="B148" t="s">
        <v>177</v>
      </c>
      <c r="C148" s="32" t="s">
        <v>366</v>
      </c>
      <c r="D148" t="s">
        <v>244</v>
      </c>
      <c r="E148" s="1">
        <v>33000</v>
      </c>
      <c r="F148" s="1">
        <f>E148*0.0287</f>
        <v>947.1</v>
      </c>
      <c r="G148" s="1">
        <v>0</v>
      </c>
      <c r="H148" s="1">
        <f>E148*0.0304</f>
        <v>1003.2</v>
      </c>
      <c r="I148" s="1">
        <v>315</v>
      </c>
      <c r="J148" s="1">
        <f t="shared" si="53"/>
        <v>2265.3000000000002</v>
      </c>
      <c r="K148" s="1">
        <f t="shared" si="54"/>
        <v>30734.7</v>
      </c>
    </row>
    <row r="149" spans="1:126" x14ac:dyDescent="0.25">
      <c r="A149" t="s">
        <v>208</v>
      </c>
      <c r="B149" t="s">
        <v>178</v>
      </c>
      <c r="C149" s="32" t="s">
        <v>366</v>
      </c>
      <c r="D149" t="s">
        <v>244</v>
      </c>
      <c r="E149" s="1">
        <v>31500</v>
      </c>
      <c r="F149" s="1">
        <f t="shared" si="52"/>
        <v>904.05</v>
      </c>
      <c r="G149" s="1">
        <v>0</v>
      </c>
      <c r="H149" s="1">
        <f t="shared" si="55"/>
        <v>957.6</v>
      </c>
      <c r="I149" s="1">
        <v>175</v>
      </c>
      <c r="J149" s="1">
        <f t="shared" si="53"/>
        <v>2036.65</v>
      </c>
      <c r="K149" s="1">
        <f t="shared" si="54"/>
        <v>29463.35</v>
      </c>
    </row>
    <row r="150" spans="1:126" x14ac:dyDescent="0.25">
      <c r="A150" t="s">
        <v>409</v>
      </c>
      <c r="B150" t="s">
        <v>159</v>
      </c>
      <c r="C150" s="32" t="s">
        <v>365</v>
      </c>
      <c r="D150" t="s">
        <v>244</v>
      </c>
      <c r="E150" s="1">
        <v>41000</v>
      </c>
      <c r="F150" s="1">
        <f t="shared" si="52"/>
        <v>1176.7</v>
      </c>
      <c r="G150" s="1">
        <v>0</v>
      </c>
      <c r="H150" s="1">
        <f t="shared" si="55"/>
        <v>1246.4000000000001</v>
      </c>
      <c r="I150" s="1">
        <v>1525.12</v>
      </c>
      <c r="J150" s="1">
        <f t="shared" si="53"/>
        <v>3948.22</v>
      </c>
      <c r="K150" s="1">
        <f t="shared" si="54"/>
        <v>37051.78</v>
      </c>
    </row>
    <row r="151" spans="1:126" x14ac:dyDescent="0.25">
      <c r="A151" t="s">
        <v>160</v>
      </c>
      <c r="B151" t="s">
        <v>410</v>
      </c>
      <c r="C151" s="32" t="s">
        <v>365</v>
      </c>
      <c r="D151" t="s">
        <v>244</v>
      </c>
      <c r="E151" s="1">
        <v>46000</v>
      </c>
      <c r="F151" s="1">
        <f t="shared" si="52"/>
        <v>1320.2</v>
      </c>
      <c r="G151" s="1">
        <v>1289.46</v>
      </c>
      <c r="H151" s="1">
        <f t="shared" si="55"/>
        <v>1398.4</v>
      </c>
      <c r="I151" s="1">
        <v>2335</v>
      </c>
      <c r="J151" s="1">
        <f t="shared" si="53"/>
        <v>6343.06</v>
      </c>
      <c r="K151" s="1">
        <f t="shared" si="54"/>
        <v>39656.94</v>
      </c>
    </row>
    <row r="152" spans="1:126" x14ac:dyDescent="0.25">
      <c r="A152" t="s">
        <v>411</v>
      </c>
      <c r="B152" t="s">
        <v>161</v>
      </c>
      <c r="C152" s="32" t="s">
        <v>365</v>
      </c>
      <c r="D152" t="s">
        <v>244</v>
      </c>
      <c r="E152" s="1">
        <v>61000</v>
      </c>
      <c r="F152" s="1">
        <f t="shared" si="52"/>
        <v>1750.7</v>
      </c>
      <c r="G152" s="1">
        <v>3674.86</v>
      </c>
      <c r="H152" s="1">
        <f>E152*0.0304</f>
        <v>1854.4</v>
      </c>
      <c r="I152" s="1">
        <v>6309.2</v>
      </c>
      <c r="J152" s="1">
        <f t="shared" si="53"/>
        <v>13589.16</v>
      </c>
      <c r="K152" s="1">
        <f t="shared" si="54"/>
        <v>47410.84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162</v>
      </c>
      <c r="B153" t="s">
        <v>412</v>
      </c>
      <c r="C153" s="32" t="s">
        <v>365</v>
      </c>
      <c r="D153" t="s">
        <v>244</v>
      </c>
      <c r="E153" s="1">
        <v>46000</v>
      </c>
      <c r="F153" s="1">
        <f t="shared" si="52"/>
        <v>1320.2</v>
      </c>
      <c r="G153" s="1">
        <v>0</v>
      </c>
      <c r="H153" s="1">
        <v>1398.4</v>
      </c>
      <c r="I153" s="1">
        <v>2355</v>
      </c>
      <c r="J153" s="1">
        <f t="shared" si="53"/>
        <v>5073.6000000000004</v>
      </c>
      <c r="K153" s="1">
        <f t="shared" si="54"/>
        <v>40926.400000000001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413</v>
      </c>
      <c r="B154" t="s">
        <v>414</v>
      </c>
      <c r="C154" s="32" t="s">
        <v>366</v>
      </c>
      <c r="D154" t="s">
        <v>244</v>
      </c>
      <c r="E154" s="1">
        <v>45000</v>
      </c>
      <c r="F154" s="1">
        <f t="shared" si="52"/>
        <v>1291.5</v>
      </c>
      <c r="G154" s="1">
        <v>0</v>
      </c>
      <c r="H154" s="1">
        <f t="shared" si="55"/>
        <v>1368</v>
      </c>
      <c r="I154" s="1">
        <v>2875.24</v>
      </c>
      <c r="J154" s="1">
        <f t="shared" si="53"/>
        <v>5534.74</v>
      </c>
      <c r="K154" s="1">
        <f t="shared" si="54"/>
        <v>39465.26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415</v>
      </c>
      <c r="B155" t="s">
        <v>166</v>
      </c>
      <c r="C155" s="32" t="s">
        <v>366</v>
      </c>
      <c r="D155" t="s">
        <v>244</v>
      </c>
      <c r="E155" s="1">
        <v>45000</v>
      </c>
      <c r="F155" s="1">
        <f t="shared" si="52"/>
        <v>1291.5</v>
      </c>
      <c r="G155" s="1">
        <v>0</v>
      </c>
      <c r="H155" s="1">
        <f t="shared" si="55"/>
        <v>1368</v>
      </c>
      <c r="I155" s="1">
        <v>6019.01</v>
      </c>
      <c r="J155" s="1">
        <f t="shared" si="53"/>
        <v>8678.51</v>
      </c>
      <c r="K155" s="1">
        <f t="shared" si="54"/>
        <v>36321.49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s="5" customFormat="1" x14ac:dyDescent="0.25">
      <c r="A156" s="64" t="s">
        <v>12</v>
      </c>
      <c r="B156" s="64">
        <v>12</v>
      </c>
      <c r="C156" s="65"/>
      <c r="D156" s="64"/>
      <c r="E156" s="66">
        <f t="shared" ref="E156:J156" si="56">SUM(E144:E155)</f>
        <v>537950</v>
      </c>
      <c r="F156" s="66">
        <f t="shared" si="56"/>
        <v>15439.17</v>
      </c>
      <c r="G156" s="66">
        <f t="shared" si="56"/>
        <v>12600.41</v>
      </c>
      <c r="H156" s="66">
        <f t="shared" si="56"/>
        <v>16353.68</v>
      </c>
      <c r="I156" s="66">
        <f t="shared" si="56"/>
        <v>31859.919999999998</v>
      </c>
      <c r="J156" s="66">
        <f t="shared" si="56"/>
        <v>76253.179999999993</v>
      </c>
      <c r="K156" s="66">
        <f>SUM(K144:K149)+K150+K151+K152+K153+K154+K155</f>
        <v>461696.82</v>
      </c>
    </row>
    <row r="157" spans="1:126" x14ac:dyDescent="0.25">
      <c r="A157" s="6"/>
      <c r="B157" s="6"/>
      <c r="C157" s="40"/>
      <c r="D157" s="6"/>
      <c r="E157" s="49"/>
      <c r="F157" s="49"/>
      <c r="G157" s="49"/>
      <c r="H157" s="49"/>
      <c r="I157" s="49"/>
      <c r="J157" s="49"/>
      <c r="K157" s="49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s="6" t="s">
        <v>416</v>
      </c>
      <c r="B158" s="6"/>
      <c r="C158" s="40"/>
      <c r="D158" s="6"/>
      <c r="E158" s="49"/>
      <c r="F158" s="49"/>
      <c r="G158" s="49"/>
      <c r="H158" s="49"/>
      <c r="I158" s="49"/>
      <c r="J158" s="49"/>
      <c r="K158" s="49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s="67" customFormat="1" x14ac:dyDescent="0.25">
      <c r="A159" s="61" t="s">
        <v>417</v>
      </c>
      <c r="B159" s="61" t="s">
        <v>418</v>
      </c>
      <c r="C159" s="68" t="s">
        <v>365</v>
      </c>
      <c r="D159" s="61" t="s">
        <v>244</v>
      </c>
      <c r="E159" s="69">
        <v>45000</v>
      </c>
      <c r="F159" s="69">
        <v>1291.5</v>
      </c>
      <c r="G159" s="69">
        <v>0</v>
      </c>
      <c r="H159" s="69">
        <v>1368</v>
      </c>
      <c r="I159" s="69">
        <v>125</v>
      </c>
      <c r="J159" s="69">
        <v>2784.5</v>
      </c>
      <c r="K159" s="69">
        <v>42215.5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126" s="5" customFormat="1" x14ac:dyDescent="0.25">
      <c r="A160" s="61" t="s">
        <v>419</v>
      </c>
      <c r="B160" s="61" t="s">
        <v>420</v>
      </c>
      <c r="C160" s="68" t="s">
        <v>365</v>
      </c>
      <c r="D160" s="61" t="s">
        <v>244</v>
      </c>
      <c r="E160" s="69">
        <v>32000</v>
      </c>
      <c r="F160" s="69">
        <v>918.4</v>
      </c>
      <c r="G160" s="69">
        <v>0</v>
      </c>
      <c r="H160" s="69">
        <v>972.8</v>
      </c>
      <c r="I160" s="69">
        <v>1525.12</v>
      </c>
      <c r="J160" s="69">
        <v>3416.32</v>
      </c>
      <c r="K160" s="69">
        <v>28583.68</v>
      </c>
    </row>
    <row r="161" spans="1:126" s="5" customFormat="1" x14ac:dyDescent="0.25">
      <c r="A161" s="61" t="s">
        <v>421</v>
      </c>
      <c r="B161" s="61" t="s">
        <v>420</v>
      </c>
      <c r="C161" s="68" t="s">
        <v>366</v>
      </c>
      <c r="D161" s="61" t="s">
        <v>242</v>
      </c>
      <c r="E161" s="69">
        <v>31500</v>
      </c>
      <c r="F161" s="69">
        <v>904.05</v>
      </c>
      <c r="G161" s="69">
        <v>0</v>
      </c>
      <c r="H161" s="69">
        <v>957.6</v>
      </c>
      <c r="I161" s="69">
        <v>1625.12</v>
      </c>
      <c r="J161" s="69">
        <v>3486.77</v>
      </c>
      <c r="K161" s="69">
        <v>28013.23</v>
      </c>
    </row>
    <row r="162" spans="1:126" s="61" customFormat="1" x14ac:dyDescent="0.25">
      <c r="A162" s="61" t="s">
        <v>422</v>
      </c>
      <c r="B162" s="61" t="s">
        <v>423</v>
      </c>
      <c r="C162" s="68" t="s">
        <v>365</v>
      </c>
      <c r="D162" s="61" t="s">
        <v>244</v>
      </c>
      <c r="E162" s="69">
        <v>26250</v>
      </c>
      <c r="F162" s="69">
        <v>753.38</v>
      </c>
      <c r="G162" s="69">
        <v>0</v>
      </c>
      <c r="H162" s="69">
        <v>798</v>
      </c>
      <c r="I162" s="69">
        <v>315</v>
      </c>
      <c r="J162" s="69">
        <v>1866.38</v>
      </c>
      <c r="K162" s="69">
        <v>24383.62</v>
      </c>
    </row>
    <row r="163" spans="1:126" s="61" customFormat="1" x14ac:dyDescent="0.25">
      <c r="A163" s="61" t="s">
        <v>424</v>
      </c>
      <c r="B163" s="61" t="s">
        <v>109</v>
      </c>
      <c r="C163" s="68" t="s">
        <v>365</v>
      </c>
      <c r="D163" s="61" t="s">
        <v>242</v>
      </c>
      <c r="E163" s="69">
        <v>41000</v>
      </c>
      <c r="F163" s="69">
        <v>1176.7</v>
      </c>
      <c r="G163" s="69">
        <v>583.79</v>
      </c>
      <c r="H163" s="69">
        <v>1246.4000000000001</v>
      </c>
      <c r="I163" s="69">
        <v>1320</v>
      </c>
      <c r="J163" s="69">
        <v>4326.8900000000003</v>
      </c>
      <c r="K163" s="69">
        <v>36673.11</v>
      </c>
    </row>
    <row r="164" spans="1:126" s="29" customFormat="1" x14ac:dyDescent="0.25">
      <c r="A164" t="s">
        <v>88</v>
      </c>
      <c r="B164" t="s">
        <v>103</v>
      </c>
      <c r="C164" s="32" t="s">
        <v>366</v>
      </c>
      <c r="D164" t="s">
        <v>244</v>
      </c>
      <c r="E164" s="1">
        <v>60000</v>
      </c>
      <c r="F164" s="1">
        <f>E164*0.0287</f>
        <v>1722</v>
      </c>
      <c r="G164" s="1">
        <v>3486.68</v>
      </c>
      <c r="H164" s="1">
        <f>E164*0.0304</f>
        <v>1824</v>
      </c>
      <c r="I164" s="1">
        <v>175</v>
      </c>
      <c r="J164" s="1">
        <v>7207.68</v>
      </c>
      <c r="K164" s="1">
        <v>52792.32</v>
      </c>
    </row>
    <row r="165" spans="1:126" s="61" customFormat="1" x14ac:dyDescent="0.25">
      <c r="A165" s="80" t="s">
        <v>12</v>
      </c>
      <c r="B165" s="80">
        <v>6</v>
      </c>
      <c r="C165" s="81"/>
      <c r="D165" s="80"/>
      <c r="E165" s="82">
        <f>E159+E160+E161+E162+E163+E164</f>
        <v>235750</v>
      </c>
      <c r="F165" s="82">
        <f>SUM(F159:F164)</f>
        <v>6766.03</v>
      </c>
      <c r="G165" s="82">
        <f>G159+G160+G161+G162+G163+G164</f>
        <v>4070.47</v>
      </c>
      <c r="H165" s="82">
        <f>H159+H160+H161+H162+H163+H164</f>
        <v>7166.8</v>
      </c>
      <c r="I165" s="82">
        <f>I159+I160+I161+I162+I163+I164</f>
        <v>5085.24</v>
      </c>
      <c r="J165" s="82">
        <f>J160+J159+J161+J162+J163+J164</f>
        <v>23088.54</v>
      </c>
      <c r="K165" s="82">
        <f>K159+K160+K161+K162+K163+K164</f>
        <v>212661.46</v>
      </c>
    </row>
    <row r="167" spans="1:126" s="29" customFormat="1" x14ac:dyDescent="0.25">
      <c r="A167" s="107" t="s">
        <v>86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1:126" s="80" customFormat="1" x14ac:dyDescent="0.25">
      <c r="A168" t="s">
        <v>315</v>
      </c>
      <c r="B168" s="21" t="s">
        <v>109</v>
      </c>
      <c r="C168" s="32" t="s">
        <v>365</v>
      </c>
      <c r="D168" t="s">
        <v>244</v>
      </c>
      <c r="E168" s="1">
        <v>42000</v>
      </c>
      <c r="F168" s="1">
        <f>E168*0.0287</f>
        <v>1205.4000000000001</v>
      </c>
      <c r="G168" s="1">
        <v>0</v>
      </c>
      <c r="H168" s="1">
        <f>E168*0.0304</f>
        <v>1276.8</v>
      </c>
      <c r="I168" s="1">
        <v>25</v>
      </c>
      <c r="J168" s="1">
        <f>+F168+G168+H168+I168</f>
        <v>2507.1999999999998</v>
      </c>
      <c r="K168" s="1">
        <f>+E168-J168</f>
        <v>39492.800000000003</v>
      </c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</row>
    <row r="169" spans="1:126" x14ac:dyDescent="0.25">
      <c r="A169" t="s">
        <v>43</v>
      </c>
      <c r="B169" s="21" t="s">
        <v>300</v>
      </c>
      <c r="C169" s="32" t="s">
        <v>365</v>
      </c>
      <c r="D169" t="s">
        <v>242</v>
      </c>
      <c r="E169" s="1">
        <v>31500</v>
      </c>
      <c r="F169" s="1">
        <v>904.05</v>
      </c>
      <c r="G169" s="1">
        <v>0</v>
      </c>
      <c r="H169" s="1">
        <v>957.6</v>
      </c>
      <c r="I169" s="1">
        <v>175</v>
      </c>
      <c r="J169" s="1">
        <f>+F169+G169+H169+I169</f>
        <v>2036.65</v>
      </c>
      <c r="K169" s="1">
        <v>29463.35</v>
      </c>
    </row>
    <row r="170" spans="1:126" x14ac:dyDescent="0.25">
      <c r="A170" s="3" t="s">
        <v>12</v>
      </c>
      <c r="B170" s="3">
        <v>2</v>
      </c>
      <c r="C170" s="34"/>
      <c r="D170" s="3"/>
      <c r="E170" s="4">
        <f>SUM(E168:E169)</f>
        <v>73500</v>
      </c>
      <c r="F170" s="4">
        <f>SUM(F168:F169)</f>
        <v>2109.4499999999998</v>
      </c>
      <c r="G170" s="4">
        <f>SUM(G168:G169)</f>
        <v>0</v>
      </c>
      <c r="H170" s="4">
        <f>SUM(H168)+H169</f>
        <v>2234.4</v>
      </c>
      <c r="I170" s="4">
        <f>SUM(I168:I169)</f>
        <v>200</v>
      </c>
      <c r="J170" s="4">
        <f>SUM(J168)+J169</f>
        <v>4543.8500000000004</v>
      </c>
      <c r="K170" s="4">
        <f>SUM(K168)+K169</f>
        <v>68956.149999999994</v>
      </c>
    </row>
    <row r="171" spans="1:126" x14ac:dyDescent="0.25">
      <c r="A171" s="6"/>
      <c r="B171" s="6"/>
      <c r="C171" s="40"/>
      <c r="D171" s="6"/>
      <c r="E171" s="49"/>
      <c r="F171" s="49"/>
      <c r="G171" s="49"/>
      <c r="H171" s="49"/>
      <c r="I171" s="49"/>
      <c r="J171" s="49"/>
      <c r="K171" s="4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x14ac:dyDescent="0.25">
      <c r="A172" s="6" t="s">
        <v>428</v>
      </c>
      <c r="B172" s="6"/>
      <c r="C172" s="40"/>
      <c r="D172" s="6"/>
      <c r="E172" s="49"/>
      <c r="F172" s="49"/>
      <c r="G172" s="49"/>
      <c r="H172" s="49"/>
      <c r="I172" s="49"/>
      <c r="J172" s="49"/>
      <c r="K172" s="4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:126" x14ac:dyDescent="0.25">
      <c r="A173" s="61" t="s">
        <v>87</v>
      </c>
      <c r="B173" s="61" t="s">
        <v>482</v>
      </c>
      <c r="C173" s="68" t="s">
        <v>365</v>
      </c>
      <c r="D173" s="61" t="s">
        <v>242</v>
      </c>
      <c r="E173" s="69">
        <v>101000</v>
      </c>
      <c r="F173" s="69">
        <v>2898.7</v>
      </c>
      <c r="G173" s="69">
        <v>12340.59</v>
      </c>
      <c r="H173" s="69">
        <v>3070.4</v>
      </c>
      <c r="I173" s="69">
        <v>175</v>
      </c>
      <c r="J173" s="69">
        <v>18484.689999999999</v>
      </c>
      <c r="K173" s="69">
        <v>82515.31</v>
      </c>
    </row>
    <row r="174" spans="1:126" s="6" customFormat="1" x14ac:dyDescent="0.25">
      <c r="A174" s="64" t="s">
        <v>12</v>
      </c>
      <c r="B174" s="64">
        <v>1</v>
      </c>
      <c r="C174" s="65"/>
      <c r="D174" s="64"/>
      <c r="E174" s="66">
        <f>E173</f>
        <v>101000</v>
      </c>
      <c r="F174" s="66">
        <f>SUM(F173)</f>
        <v>2898.7</v>
      </c>
      <c r="G174" s="66">
        <f>G173</f>
        <v>12340.59</v>
      </c>
      <c r="H174" s="66">
        <f>H173</f>
        <v>3070.4</v>
      </c>
      <c r="I174" s="66">
        <f>I173</f>
        <v>175</v>
      </c>
      <c r="J174" s="66">
        <f>J173</f>
        <v>18484.689999999999</v>
      </c>
      <c r="K174" s="66">
        <f>K173</f>
        <v>82515.31</v>
      </c>
    </row>
    <row r="176" spans="1:126" s="5" customFormat="1" x14ac:dyDescent="0.25">
      <c r="A176" s="105" t="s">
        <v>345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1:126" s="61" customFormat="1" x14ac:dyDescent="0.25">
      <c r="A177" t="s">
        <v>249</v>
      </c>
      <c r="B177" t="s">
        <v>67</v>
      </c>
      <c r="C177" s="32" t="s">
        <v>365</v>
      </c>
      <c r="D177" t="s">
        <v>244</v>
      </c>
      <c r="E177" s="1">
        <v>19800</v>
      </c>
      <c r="F177" s="1">
        <f>E177*0.0287</f>
        <v>568.26</v>
      </c>
      <c r="G177" s="1">
        <v>0</v>
      </c>
      <c r="H177" s="1">
        <f>E177*0.0304</f>
        <v>601.91999999999996</v>
      </c>
      <c r="I177" s="1">
        <v>175</v>
      </c>
      <c r="J177" s="1">
        <f>F177+G177+H177+I177</f>
        <v>1345.18</v>
      </c>
      <c r="K177" s="1">
        <f>E177-J177</f>
        <v>18454.82</v>
      </c>
    </row>
    <row r="178" spans="1:126" x14ac:dyDescent="0.25">
      <c r="A178" t="s">
        <v>373</v>
      </c>
      <c r="B178" t="s">
        <v>67</v>
      </c>
      <c r="C178" s="32" t="s">
        <v>365</v>
      </c>
      <c r="D178" t="s">
        <v>244</v>
      </c>
      <c r="E178" s="1">
        <v>25544</v>
      </c>
      <c r="F178" s="1">
        <v>733.11</v>
      </c>
      <c r="G178" s="1">
        <v>0</v>
      </c>
      <c r="H178" s="1">
        <v>776.54</v>
      </c>
      <c r="I178" s="1">
        <v>25</v>
      </c>
      <c r="J178" s="1">
        <v>1534.65</v>
      </c>
      <c r="K178" s="1">
        <v>24009.35</v>
      </c>
    </row>
    <row r="179" spans="1:126" s="28" customFormat="1" x14ac:dyDescent="0.25">
      <c r="A179" s="28" t="s">
        <v>346</v>
      </c>
      <c r="B179" s="28" t="s">
        <v>67</v>
      </c>
      <c r="C179" s="90" t="s">
        <v>365</v>
      </c>
      <c r="D179" s="28" t="s">
        <v>244</v>
      </c>
      <c r="E179" s="91">
        <v>25000</v>
      </c>
      <c r="F179" s="91">
        <f t="shared" ref="F179" si="57">E179*0.0287</f>
        <v>717.5</v>
      </c>
      <c r="G179" s="91">
        <v>0</v>
      </c>
      <c r="H179" s="91">
        <f t="shared" ref="H179" si="58">E179*0.0304</f>
        <v>760</v>
      </c>
      <c r="I179" s="91">
        <v>5175</v>
      </c>
      <c r="J179" s="91">
        <v>6652.5</v>
      </c>
      <c r="K179" s="91">
        <f>+E179-J179</f>
        <v>18347.5</v>
      </c>
    </row>
    <row r="180" spans="1:126" x14ac:dyDescent="0.25">
      <c r="A180" s="3" t="s">
        <v>12</v>
      </c>
      <c r="B180" s="3">
        <v>3</v>
      </c>
      <c r="C180" s="34"/>
      <c r="D180" s="3"/>
      <c r="E180" s="4">
        <f>SUM(E177:E179)</f>
        <v>70344</v>
      </c>
      <c r="F180" s="4">
        <f t="shared" ref="F180:K180" si="59">SUM(F177:F179)</f>
        <v>2018.87</v>
      </c>
      <c r="G180" s="4">
        <f t="shared" si="59"/>
        <v>0</v>
      </c>
      <c r="H180" s="4">
        <f t="shared" si="59"/>
        <v>2138.46</v>
      </c>
      <c r="I180" s="4">
        <f t="shared" si="59"/>
        <v>5375</v>
      </c>
      <c r="J180" s="4">
        <f t="shared" si="59"/>
        <v>9532.33</v>
      </c>
      <c r="K180" s="4">
        <f t="shared" si="59"/>
        <v>60811.67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x14ac:dyDescent="0.25">
      <c r="A182" s="105" t="s">
        <v>58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A183" t="s">
        <v>59</v>
      </c>
      <c r="B183" t="s">
        <v>60</v>
      </c>
      <c r="C183" s="32" t="s">
        <v>365</v>
      </c>
      <c r="D183" t="s">
        <v>244</v>
      </c>
      <c r="E183" s="1">
        <v>23000</v>
      </c>
      <c r="F183" s="1">
        <f>E183*0.0287</f>
        <v>660.1</v>
      </c>
      <c r="G183" s="1">
        <v>0</v>
      </c>
      <c r="H183" s="1">
        <v>699.2</v>
      </c>
      <c r="I183" s="1">
        <v>2460.84</v>
      </c>
      <c r="J183" s="1">
        <f>+F183+G183+H183+I183</f>
        <v>3820.14</v>
      </c>
      <c r="K183" s="1">
        <f>+E183-J183</f>
        <v>19179.86</v>
      </c>
    </row>
    <row r="184" spans="1:126" x14ac:dyDescent="0.25">
      <c r="A184" t="s">
        <v>46</v>
      </c>
      <c r="B184" t="s">
        <v>47</v>
      </c>
      <c r="C184" s="32" t="s">
        <v>366</v>
      </c>
      <c r="D184" t="s">
        <v>243</v>
      </c>
      <c r="E184" s="1">
        <v>24150</v>
      </c>
      <c r="F184" s="1">
        <f>E184*0.0287</f>
        <v>693.11</v>
      </c>
      <c r="G184" s="1">
        <v>0</v>
      </c>
      <c r="H184" s="1">
        <f>E184*0.0304</f>
        <v>734.16</v>
      </c>
      <c r="I184" s="1">
        <v>225</v>
      </c>
      <c r="J184" s="1">
        <f t="shared" ref="J184:J189" si="60">+F184+G184+H184+I184</f>
        <v>1652.27</v>
      </c>
      <c r="K184" s="1">
        <f t="shared" ref="K184:K189" si="61">+E184-J184</f>
        <v>22497.73</v>
      </c>
    </row>
    <row r="185" spans="1:126" x14ac:dyDescent="0.25">
      <c r="A185" t="s">
        <v>61</v>
      </c>
      <c r="B185" t="s">
        <v>62</v>
      </c>
      <c r="C185" s="32" t="s">
        <v>366</v>
      </c>
      <c r="D185" t="s">
        <v>242</v>
      </c>
      <c r="E185" s="1">
        <v>23100</v>
      </c>
      <c r="F185" s="1">
        <f t="shared" ref="F185:F189" si="62">E185*0.0287</f>
        <v>662.97</v>
      </c>
      <c r="G185" s="1">
        <v>0</v>
      </c>
      <c r="H185" s="1">
        <f t="shared" ref="H185:H188" si="63">E185*0.0304</f>
        <v>702.24</v>
      </c>
      <c r="I185" s="1">
        <v>6825.15</v>
      </c>
      <c r="J185" s="1">
        <f t="shared" si="60"/>
        <v>8190.36</v>
      </c>
      <c r="K185" s="1">
        <f t="shared" si="61"/>
        <v>14909.64</v>
      </c>
    </row>
    <row r="186" spans="1:126" x14ac:dyDescent="0.25">
      <c r="A186" t="s">
        <v>63</v>
      </c>
      <c r="B186" t="s">
        <v>64</v>
      </c>
      <c r="C186" s="32" t="s">
        <v>365</v>
      </c>
      <c r="D186" t="s">
        <v>244</v>
      </c>
      <c r="E186" s="1">
        <v>25000</v>
      </c>
      <c r="F186" s="1">
        <f t="shared" si="62"/>
        <v>717.5</v>
      </c>
      <c r="G186" s="1">
        <v>0</v>
      </c>
      <c r="H186" s="1">
        <f t="shared" si="63"/>
        <v>760</v>
      </c>
      <c r="I186" s="1">
        <v>275</v>
      </c>
      <c r="J186" s="1">
        <f t="shared" si="60"/>
        <v>1752.5</v>
      </c>
      <c r="K186" s="1">
        <f t="shared" si="61"/>
        <v>23247.5</v>
      </c>
    </row>
    <row r="187" spans="1:126" s="2" customFormat="1" x14ac:dyDescent="0.25">
      <c r="A187" t="s">
        <v>65</v>
      </c>
      <c r="B187" t="s">
        <v>66</v>
      </c>
      <c r="C187" s="32" t="s">
        <v>365</v>
      </c>
      <c r="D187" t="s">
        <v>244</v>
      </c>
      <c r="E187" s="1">
        <v>18700</v>
      </c>
      <c r="F187" s="1">
        <f t="shared" ref="F187" si="64">E187*0.0287</f>
        <v>536.69000000000005</v>
      </c>
      <c r="G187" s="1">
        <v>0</v>
      </c>
      <c r="H187" s="1">
        <f t="shared" ref="H187" si="65">E187*0.0304</f>
        <v>568.48</v>
      </c>
      <c r="I187" s="1">
        <v>125</v>
      </c>
      <c r="J187" s="1">
        <f t="shared" si="60"/>
        <v>1230.17</v>
      </c>
      <c r="K187" s="1">
        <f t="shared" si="61"/>
        <v>17469.830000000002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</row>
    <row r="188" spans="1:126" x14ac:dyDescent="0.25">
      <c r="A188" t="s">
        <v>347</v>
      </c>
      <c r="B188" t="s">
        <v>62</v>
      </c>
      <c r="C188" s="32" t="s">
        <v>366</v>
      </c>
      <c r="D188" t="s">
        <v>244</v>
      </c>
      <c r="E188" s="1">
        <v>23000</v>
      </c>
      <c r="F188" s="1">
        <f t="shared" si="62"/>
        <v>660.1</v>
      </c>
      <c r="G188" s="1">
        <v>0</v>
      </c>
      <c r="H188" s="1">
        <f t="shared" si="63"/>
        <v>699.2</v>
      </c>
      <c r="I188" s="1">
        <v>775</v>
      </c>
      <c r="J188" s="1">
        <f t="shared" si="60"/>
        <v>2134.3000000000002</v>
      </c>
      <c r="K188" s="1">
        <f t="shared" si="61"/>
        <v>20865.7</v>
      </c>
    </row>
    <row r="189" spans="1:126" x14ac:dyDescent="0.25">
      <c r="A189" t="s">
        <v>465</v>
      </c>
      <c r="B189" t="s">
        <v>247</v>
      </c>
      <c r="C189" s="32" t="s">
        <v>365</v>
      </c>
      <c r="D189" t="s">
        <v>242</v>
      </c>
      <c r="E189" s="1">
        <v>25000</v>
      </c>
      <c r="F189" s="1">
        <f t="shared" si="62"/>
        <v>717.5</v>
      </c>
      <c r="G189" s="1">
        <v>0</v>
      </c>
      <c r="H189" s="1">
        <v>760</v>
      </c>
      <c r="I189" s="1">
        <v>4817.79</v>
      </c>
      <c r="J189" s="1">
        <f t="shared" si="60"/>
        <v>6295.29</v>
      </c>
      <c r="K189" s="1">
        <f t="shared" si="61"/>
        <v>18704.71</v>
      </c>
    </row>
    <row r="190" spans="1:126" x14ac:dyDescent="0.25">
      <c r="A190" s="3" t="s">
        <v>12</v>
      </c>
      <c r="B190" s="3">
        <v>7</v>
      </c>
      <c r="C190" s="34"/>
      <c r="D190" s="3"/>
      <c r="E190" s="4">
        <f t="shared" ref="E190:K190" si="66">SUM(E183:E189)</f>
        <v>161950</v>
      </c>
      <c r="F190" s="4">
        <f t="shared" si="66"/>
        <v>4647.97</v>
      </c>
      <c r="G190" s="4">
        <f t="shared" si="66"/>
        <v>0</v>
      </c>
      <c r="H190" s="4">
        <f t="shared" si="66"/>
        <v>4923.28</v>
      </c>
      <c r="I190" s="4">
        <f t="shared" si="66"/>
        <v>15503.78</v>
      </c>
      <c r="J190" s="4">
        <f t="shared" si="66"/>
        <v>25075.03</v>
      </c>
      <c r="K190" s="4">
        <f t="shared" si="66"/>
        <v>136874.97</v>
      </c>
    </row>
    <row r="192" spans="1:126" x14ac:dyDescent="0.25">
      <c r="A192" s="107" t="s">
        <v>444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1:126" x14ac:dyDescent="0.25">
      <c r="A193" s="5" t="s">
        <v>288</v>
      </c>
      <c r="B193" s="57" t="s">
        <v>248</v>
      </c>
      <c r="C193" s="58" t="s">
        <v>366</v>
      </c>
      <c r="D193" s="59" t="s">
        <v>244</v>
      </c>
      <c r="E193" s="30">
        <v>26000</v>
      </c>
      <c r="F193" s="30">
        <f>E193*0.0287</f>
        <v>746.2</v>
      </c>
      <c r="G193" s="30">
        <v>0</v>
      </c>
      <c r="H193" s="30">
        <f>E193*0.0304</f>
        <v>790.4</v>
      </c>
      <c r="I193" s="30">
        <v>175</v>
      </c>
      <c r="J193" s="30">
        <v>1711.6</v>
      </c>
      <c r="K193" s="30">
        <v>24288.400000000001</v>
      </c>
    </row>
    <row r="194" spans="1:126" x14ac:dyDescent="0.25">
      <c r="A194" s="5" t="s">
        <v>379</v>
      </c>
      <c r="B194" s="57" t="s">
        <v>16</v>
      </c>
      <c r="C194" s="58" t="s">
        <v>365</v>
      </c>
      <c r="D194" t="s">
        <v>242</v>
      </c>
      <c r="E194" s="30">
        <v>50000</v>
      </c>
      <c r="F194" s="30">
        <v>1435</v>
      </c>
      <c r="G194" s="30">
        <v>1651.48</v>
      </c>
      <c r="H194" s="30">
        <v>1520</v>
      </c>
      <c r="I194" s="30">
        <v>1475.12</v>
      </c>
      <c r="J194" s="30">
        <v>6081.6</v>
      </c>
      <c r="K194" s="30">
        <v>43918.400000000001</v>
      </c>
    </row>
    <row r="195" spans="1:126" x14ac:dyDescent="0.25">
      <c r="A195" s="5" t="s">
        <v>68</v>
      </c>
      <c r="B195" s="57" t="s">
        <v>300</v>
      </c>
      <c r="C195" s="58" t="s">
        <v>366</v>
      </c>
      <c r="D195" t="s">
        <v>244</v>
      </c>
      <c r="E195" s="30">
        <v>24500</v>
      </c>
      <c r="F195" s="30">
        <v>703</v>
      </c>
      <c r="G195" s="30">
        <v>0</v>
      </c>
      <c r="H195" s="30">
        <v>744.8</v>
      </c>
      <c r="I195" s="30">
        <v>275</v>
      </c>
      <c r="J195" s="30">
        <v>1722.95</v>
      </c>
      <c r="K195" s="30">
        <v>22777.05</v>
      </c>
    </row>
    <row r="196" spans="1:126" x14ac:dyDescent="0.25">
      <c r="A196" s="64" t="s">
        <v>12</v>
      </c>
      <c r="B196" s="64">
        <v>3</v>
      </c>
      <c r="C196" s="65"/>
      <c r="D196" s="64"/>
      <c r="E196" s="66">
        <f>SUM(E193)+E194+E195</f>
        <v>100500</v>
      </c>
      <c r="F196" s="66">
        <f>SUM(F193)+F194+F195</f>
        <v>2884.2</v>
      </c>
      <c r="G196" s="66">
        <f t="shared" ref="G196" si="67">SUM(G193)+G194</f>
        <v>1651.48</v>
      </c>
      <c r="H196" s="66">
        <f>SUM(H193)+H194+H195</f>
        <v>3055.2</v>
      </c>
      <c r="I196" s="66">
        <f>SUM(I193)+I194+I195</f>
        <v>1925.12</v>
      </c>
      <c r="J196" s="66">
        <f>SUM(J193)+J194+J195</f>
        <v>9516.15</v>
      </c>
      <c r="K196" s="66">
        <f>SUM(K193)+K194+K195</f>
        <v>90983.85</v>
      </c>
    </row>
    <row r="197" spans="1:126" x14ac:dyDescent="0.25"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:126" x14ac:dyDescent="0.25">
      <c r="A198" s="105" t="s">
        <v>459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A199" s="5" t="s">
        <v>70</v>
      </c>
      <c r="B199" t="s">
        <v>69</v>
      </c>
      <c r="C199" s="32" t="s">
        <v>365</v>
      </c>
      <c r="D199" t="s">
        <v>244</v>
      </c>
      <c r="E199" s="30">
        <v>20000</v>
      </c>
      <c r="F199" s="1">
        <f t="shared" ref="F199:F219" si="68">E199*0.0287</f>
        <v>574</v>
      </c>
      <c r="G199" s="1">
        <v>0</v>
      </c>
      <c r="H199" s="1">
        <f t="shared" ref="H199:H219" si="69">E199*0.0304</f>
        <v>608</v>
      </c>
      <c r="I199" s="1">
        <v>1200</v>
      </c>
      <c r="J199" s="1">
        <f t="shared" ref="J199:J229" si="70">+F199+G199+H199+I199</f>
        <v>2382</v>
      </c>
      <c r="K199" s="1">
        <f t="shared" ref="K199:K229" si="71">+E199-J199</f>
        <v>17618</v>
      </c>
    </row>
    <row r="200" spans="1:126" x14ac:dyDescent="0.25">
      <c r="A200" s="5" t="s">
        <v>71</v>
      </c>
      <c r="B200" t="s">
        <v>85</v>
      </c>
      <c r="C200" s="32" t="s">
        <v>366</v>
      </c>
      <c r="D200" t="s">
        <v>244</v>
      </c>
      <c r="E200" s="30">
        <v>25000</v>
      </c>
      <c r="F200" s="1">
        <f t="shared" si="68"/>
        <v>717.5</v>
      </c>
      <c r="G200" s="1">
        <v>0</v>
      </c>
      <c r="H200" s="1">
        <f t="shared" si="69"/>
        <v>760</v>
      </c>
      <c r="I200" s="1">
        <v>165</v>
      </c>
      <c r="J200" s="1">
        <f t="shared" si="70"/>
        <v>1642.5</v>
      </c>
      <c r="K200" s="1">
        <f t="shared" si="71"/>
        <v>23357.5</v>
      </c>
    </row>
    <row r="201" spans="1:126" s="5" customFormat="1" x14ac:dyDescent="0.25">
      <c r="A201" s="5" t="s">
        <v>72</v>
      </c>
      <c r="B201" s="5" t="s">
        <v>69</v>
      </c>
      <c r="C201" s="39" t="s">
        <v>365</v>
      </c>
      <c r="D201" s="5" t="s">
        <v>242</v>
      </c>
      <c r="E201" s="30">
        <v>20000</v>
      </c>
      <c r="F201" s="30">
        <f>E201*0.0287</f>
        <v>574</v>
      </c>
      <c r="G201" s="30">
        <v>0</v>
      </c>
      <c r="H201" s="30">
        <f>E201*0.0304</f>
        <v>608</v>
      </c>
      <c r="I201" s="30">
        <v>1415</v>
      </c>
      <c r="J201" s="1">
        <f t="shared" si="70"/>
        <v>2597</v>
      </c>
      <c r="K201" s="1">
        <f t="shared" si="71"/>
        <v>17403</v>
      </c>
    </row>
    <row r="202" spans="1:126" x14ac:dyDescent="0.25">
      <c r="A202" s="5" t="s">
        <v>308</v>
      </c>
      <c r="B202" s="21" t="s">
        <v>69</v>
      </c>
      <c r="C202" s="32" t="s">
        <v>365</v>
      </c>
      <c r="D202" s="20" t="s">
        <v>244</v>
      </c>
      <c r="E202" s="30">
        <v>20000</v>
      </c>
      <c r="F202" s="1">
        <f t="shared" si="68"/>
        <v>574</v>
      </c>
      <c r="G202" s="1">
        <v>0</v>
      </c>
      <c r="H202" s="1">
        <f t="shared" si="69"/>
        <v>608</v>
      </c>
      <c r="I202" s="1">
        <v>775</v>
      </c>
      <c r="J202" s="1">
        <f t="shared" si="70"/>
        <v>1957</v>
      </c>
      <c r="K202" s="1">
        <f t="shared" si="71"/>
        <v>18043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:126" x14ac:dyDescent="0.25">
      <c r="A203" s="5" t="s">
        <v>314</v>
      </c>
      <c r="B203" s="21" t="s">
        <v>85</v>
      </c>
      <c r="C203" s="32" t="s">
        <v>366</v>
      </c>
      <c r="D203" s="20" t="s">
        <v>244</v>
      </c>
      <c r="E203" s="30">
        <v>23000</v>
      </c>
      <c r="F203" s="1">
        <f t="shared" si="68"/>
        <v>660.1</v>
      </c>
      <c r="G203" s="1">
        <v>0</v>
      </c>
      <c r="H203" s="1">
        <f t="shared" si="69"/>
        <v>699.2</v>
      </c>
      <c r="I203" s="1">
        <v>175</v>
      </c>
      <c r="J203" s="1">
        <f t="shared" si="70"/>
        <v>1534.3</v>
      </c>
      <c r="K203" s="1">
        <f t="shared" si="71"/>
        <v>21465.7</v>
      </c>
    </row>
    <row r="204" spans="1:126" x14ac:dyDescent="0.25">
      <c r="A204" s="5" t="s">
        <v>329</v>
      </c>
      <c r="B204" s="21" t="s">
        <v>330</v>
      </c>
      <c r="C204" s="32" t="s">
        <v>366</v>
      </c>
      <c r="D204" s="20" t="s">
        <v>244</v>
      </c>
      <c r="E204" s="30">
        <v>32000</v>
      </c>
      <c r="F204" s="1">
        <f>E204*0.0287</f>
        <v>918.4</v>
      </c>
      <c r="G204" s="1">
        <v>0</v>
      </c>
      <c r="H204" s="1">
        <f t="shared" ref="H204" si="72">E204*0.0304</f>
        <v>972.8</v>
      </c>
      <c r="I204" s="1">
        <v>175</v>
      </c>
      <c r="J204" s="1">
        <f t="shared" si="70"/>
        <v>2066.1999999999998</v>
      </c>
      <c r="K204" s="1">
        <f t="shared" si="71"/>
        <v>29933.8</v>
      </c>
    </row>
    <row r="205" spans="1:126" x14ac:dyDescent="0.25">
      <c r="A205" s="5" t="s">
        <v>73</v>
      </c>
      <c r="B205" t="s">
        <v>74</v>
      </c>
      <c r="C205" s="32" t="s">
        <v>365</v>
      </c>
      <c r="D205" t="s">
        <v>242</v>
      </c>
      <c r="E205" s="30">
        <v>55000</v>
      </c>
      <c r="F205" s="1">
        <f t="shared" si="68"/>
        <v>1578.5</v>
      </c>
      <c r="G205" s="1">
        <v>2559.6799999999998</v>
      </c>
      <c r="H205" s="1">
        <f t="shared" si="69"/>
        <v>1672</v>
      </c>
      <c r="I205" s="1">
        <v>275</v>
      </c>
      <c r="J205" s="1">
        <f t="shared" si="70"/>
        <v>6085.18</v>
      </c>
      <c r="K205" s="1">
        <f t="shared" si="71"/>
        <v>48914.82</v>
      </c>
    </row>
    <row r="206" spans="1:126" x14ac:dyDescent="0.25">
      <c r="A206" s="5" t="s">
        <v>75</v>
      </c>
      <c r="B206" t="s">
        <v>76</v>
      </c>
      <c r="C206" s="32" t="s">
        <v>366</v>
      </c>
      <c r="D206" t="s">
        <v>244</v>
      </c>
      <c r="E206" s="30">
        <v>20000</v>
      </c>
      <c r="F206" s="1">
        <f t="shared" si="68"/>
        <v>574</v>
      </c>
      <c r="G206" s="1">
        <v>0</v>
      </c>
      <c r="H206" s="1">
        <f t="shared" si="69"/>
        <v>608</v>
      </c>
      <c r="I206" s="1">
        <v>6264.65</v>
      </c>
      <c r="J206" s="1">
        <f t="shared" si="70"/>
        <v>7446.65</v>
      </c>
      <c r="K206" s="1">
        <f t="shared" si="71"/>
        <v>12553.35</v>
      </c>
    </row>
    <row r="207" spans="1:126" x14ac:dyDescent="0.25">
      <c r="A207" s="5" t="s">
        <v>205</v>
      </c>
      <c r="B207" t="s">
        <v>20</v>
      </c>
      <c r="C207" s="32" t="s">
        <v>365</v>
      </c>
      <c r="D207" t="s">
        <v>244</v>
      </c>
      <c r="E207" s="30">
        <v>27000</v>
      </c>
      <c r="F207" s="1">
        <f>E207*0.0287</f>
        <v>774.9</v>
      </c>
      <c r="G207" s="1">
        <v>0</v>
      </c>
      <c r="H207" s="1">
        <f>E207*0.0304</f>
        <v>820.8</v>
      </c>
      <c r="I207" s="1">
        <v>125</v>
      </c>
      <c r="J207" s="1">
        <f t="shared" si="70"/>
        <v>1720.7</v>
      </c>
      <c r="K207" s="1">
        <f t="shared" si="71"/>
        <v>25279.3</v>
      </c>
    </row>
    <row r="208" spans="1:126" x14ac:dyDescent="0.25">
      <c r="A208" s="5" t="s">
        <v>331</v>
      </c>
      <c r="B208" t="s">
        <v>332</v>
      </c>
      <c r="C208" s="32" t="s">
        <v>366</v>
      </c>
      <c r="D208" t="s">
        <v>244</v>
      </c>
      <c r="E208" s="30">
        <v>20000</v>
      </c>
      <c r="F208" s="1">
        <f>E208*0.0287</f>
        <v>574</v>
      </c>
      <c r="G208" s="1">
        <v>0</v>
      </c>
      <c r="H208" s="1">
        <f>E208*0.0304</f>
        <v>608</v>
      </c>
      <c r="I208" s="1">
        <v>6014.65</v>
      </c>
      <c r="J208" s="1">
        <f t="shared" si="70"/>
        <v>7196.65</v>
      </c>
      <c r="K208" s="1">
        <f t="shared" si="71"/>
        <v>12803.35</v>
      </c>
    </row>
    <row r="209" spans="1:126" x14ac:dyDescent="0.25">
      <c r="A209" s="5" t="s">
        <v>77</v>
      </c>
      <c r="B209" t="s">
        <v>20</v>
      </c>
      <c r="C209" s="32" t="s">
        <v>365</v>
      </c>
      <c r="D209" t="s">
        <v>242</v>
      </c>
      <c r="E209" s="30">
        <v>26250</v>
      </c>
      <c r="F209" s="1">
        <f t="shared" si="68"/>
        <v>753.38</v>
      </c>
      <c r="G209" s="1">
        <v>0</v>
      </c>
      <c r="H209" s="1">
        <f t="shared" si="69"/>
        <v>798</v>
      </c>
      <c r="I209" s="1">
        <v>295</v>
      </c>
      <c r="J209" s="1">
        <f t="shared" si="70"/>
        <v>1846.38</v>
      </c>
      <c r="K209" s="1">
        <f t="shared" si="71"/>
        <v>24403.62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:126" x14ac:dyDescent="0.25">
      <c r="A210" s="5" t="s">
        <v>78</v>
      </c>
      <c r="B210" t="s">
        <v>69</v>
      </c>
      <c r="C210" s="32" t="s">
        <v>365</v>
      </c>
      <c r="D210" t="s">
        <v>242</v>
      </c>
      <c r="E210" s="30">
        <v>20000</v>
      </c>
      <c r="F210" s="1">
        <f t="shared" si="68"/>
        <v>574</v>
      </c>
      <c r="G210" s="1">
        <v>0</v>
      </c>
      <c r="H210" s="1">
        <f t="shared" si="69"/>
        <v>608</v>
      </c>
      <c r="I210" s="1">
        <v>25</v>
      </c>
      <c r="J210" s="1">
        <f t="shared" si="70"/>
        <v>1207</v>
      </c>
      <c r="K210" s="1">
        <f t="shared" si="71"/>
        <v>18793</v>
      </c>
    </row>
    <row r="211" spans="1:126" x14ac:dyDescent="0.25">
      <c r="A211" s="5" t="s">
        <v>380</v>
      </c>
      <c r="B211" t="s">
        <v>69</v>
      </c>
      <c r="C211" s="32" t="s">
        <v>365</v>
      </c>
      <c r="D211" t="s">
        <v>242</v>
      </c>
      <c r="E211" s="30">
        <v>20000</v>
      </c>
      <c r="F211" s="1">
        <v>574</v>
      </c>
      <c r="G211" s="1">
        <v>0</v>
      </c>
      <c r="H211" s="1">
        <f t="shared" si="69"/>
        <v>608</v>
      </c>
      <c r="I211" s="1">
        <v>275</v>
      </c>
      <c r="J211" s="1">
        <f t="shared" si="70"/>
        <v>1457</v>
      </c>
      <c r="K211" s="1">
        <f t="shared" si="71"/>
        <v>18543</v>
      </c>
    </row>
    <row r="212" spans="1:126" x14ac:dyDescent="0.25">
      <c r="A212" s="5" t="s">
        <v>79</v>
      </c>
      <c r="B212" t="s">
        <v>80</v>
      </c>
      <c r="C212" s="32" t="s">
        <v>366</v>
      </c>
      <c r="D212" t="s">
        <v>242</v>
      </c>
      <c r="E212" s="30">
        <v>23467.5</v>
      </c>
      <c r="F212" s="1">
        <v>673.52</v>
      </c>
      <c r="G212" s="1">
        <v>0</v>
      </c>
      <c r="H212" s="1">
        <f t="shared" si="69"/>
        <v>713.41</v>
      </c>
      <c r="I212" s="1">
        <v>250</v>
      </c>
      <c r="J212" s="1">
        <f t="shared" si="70"/>
        <v>1636.93</v>
      </c>
      <c r="K212" s="1">
        <f t="shared" si="71"/>
        <v>21830.57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:126" x14ac:dyDescent="0.25">
      <c r="A213" s="28" t="s">
        <v>81</v>
      </c>
      <c r="B213" s="28" t="s">
        <v>123</v>
      </c>
      <c r="C213" s="32" t="s">
        <v>365</v>
      </c>
      <c r="D213" t="s">
        <v>244</v>
      </c>
      <c r="E213" s="30">
        <v>23500</v>
      </c>
      <c r="F213" s="1">
        <v>674.45</v>
      </c>
      <c r="G213" s="1">
        <v>0</v>
      </c>
      <c r="H213" s="1">
        <f t="shared" si="69"/>
        <v>714.4</v>
      </c>
      <c r="I213" s="1">
        <v>275</v>
      </c>
      <c r="J213" s="1">
        <f t="shared" si="70"/>
        <v>1663.85</v>
      </c>
      <c r="K213" s="1">
        <f t="shared" si="71"/>
        <v>21836.15</v>
      </c>
    </row>
    <row r="214" spans="1:126" x14ac:dyDescent="0.25">
      <c r="A214" s="5" t="s">
        <v>83</v>
      </c>
      <c r="B214" t="s">
        <v>69</v>
      </c>
      <c r="C214" s="32" t="s">
        <v>365</v>
      </c>
      <c r="D214" t="s">
        <v>244</v>
      </c>
      <c r="E214" s="30">
        <v>20000</v>
      </c>
      <c r="F214" s="1">
        <f t="shared" si="68"/>
        <v>574</v>
      </c>
      <c r="G214" s="1">
        <v>0</v>
      </c>
      <c r="H214" s="1">
        <f t="shared" si="69"/>
        <v>608</v>
      </c>
      <c r="I214" s="1">
        <v>5602.17</v>
      </c>
      <c r="J214" s="1">
        <f t="shared" si="70"/>
        <v>6784.17</v>
      </c>
      <c r="K214" s="1">
        <f t="shared" si="71"/>
        <v>13215.83</v>
      </c>
    </row>
    <row r="215" spans="1:126" x14ac:dyDescent="0.25">
      <c r="A215" s="5" t="s">
        <v>84</v>
      </c>
      <c r="B215" t="s">
        <v>85</v>
      </c>
      <c r="C215" s="32" t="s">
        <v>366</v>
      </c>
      <c r="D215" t="s">
        <v>244</v>
      </c>
      <c r="E215" s="30">
        <v>23000</v>
      </c>
      <c r="F215" s="1">
        <f t="shared" si="68"/>
        <v>660.1</v>
      </c>
      <c r="G215" s="1">
        <v>0</v>
      </c>
      <c r="H215" s="1">
        <f t="shared" si="69"/>
        <v>699.2</v>
      </c>
      <c r="I215" s="1">
        <v>275</v>
      </c>
      <c r="J215" s="1">
        <f t="shared" si="70"/>
        <v>1634.3</v>
      </c>
      <c r="K215" s="1">
        <f t="shared" si="71"/>
        <v>21365.7</v>
      </c>
    </row>
    <row r="216" spans="1:126" x14ac:dyDescent="0.25">
      <c r="A216" s="5" t="s">
        <v>292</v>
      </c>
      <c r="B216" s="11" t="s">
        <v>291</v>
      </c>
      <c r="C216" s="33" t="s">
        <v>366</v>
      </c>
      <c r="D216" s="16" t="s">
        <v>244</v>
      </c>
      <c r="E216" s="30">
        <v>23000</v>
      </c>
      <c r="F216" s="1">
        <f t="shared" si="68"/>
        <v>660.1</v>
      </c>
      <c r="G216" s="1">
        <v>0</v>
      </c>
      <c r="H216" s="1">
        <f t="shared" si="69"/>
        <v>699.2</v>
      </c>
      <c r="I216" s="1">
        <v>355</v>
      </c>
      <c r="J216" s="1">
        <f t="shared" si="70"/>
        <v>1714.3</v>
      </c>
      <c r="K216" s="1">
        <f t="shared" si="71"/>
        <v>21285.7</v>
      </c>
    </row>
    <row r="217" spans="1:126" x14ac:dyDescent="0.25">
      <c r="A217" s="5" t="s">
        <v>290</v>
      </c>
      <c r="B217" s="11" t="s">
        <v>289</v>
      </c>
      <c r="C217" s="33" t="s">
        <v>366</v>
      </c>
      <c r="D217" s="16" t="s">
        <v>244</v>
      </c>
      <c r="E217" s="30">
        <v>20000</v>
      </c>
      <c r="F217" s="1">
        <f t="shared" si="68"/>
        <v>574</v>
      </c>
      <c r="G217" s="1">
        <v>0</v>
      </c>
      <c r="H217" s="1">
        <f t="shared" si="69"/>
        <v>608</v>
      </c>
      <c r="I217" s="1">
        <v>6442.01</v>
      </c>
      <c r="J217" s="1">
        <f t="shared" si="70"/>
        <v>7624.01</v>
      </c>
      <c r="K217" s="1">
        <f t="shared" si="71"/>
        <v>12375.99</v>
      </c>
    </row>
    <row r="218" spans="1:126" x14ac:dyDescent="0.25">
      <c r="A218" s="60" t="s">
        <v>302</v>
      </c>
      <c r="B218" s="17" t="s">
        <v>69</v>
      </c>
      <c r="C218" s="37" t="s">
        <v>365</v>
      </c>
      <c r="D218" s="19" t="s">
        <v>244</v>
      </c>
      <c r="E218" s="30">
        <v>20000</v>
      </c>
      <c r="F218" s="1">
        <f t="shared" si="68"/>
        <v>574</v>
      </c>
      <c r="G218" s="1">
        <v>0</v>
      </c>
      <c r="H218" s="1">
        <f t="shared" si="69"/>
        <v>608</v>
      </c>
      <c r="I218" s="1">
        <v>7051.06</v>
      </c>
      <c r="J218" s="1">
        <f t="shared" si="70"/>
        <v>8233.06</v>
      </c>
      <c r="K218" s="1">
        <f t="shared" si="71"/>
        <v>11766.94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x14ac:dyDescent="0.25">
      <c r="A219" s="5" t="s">
        <v>263</v>
      </c>
      <c r="B219" t="s">
        <v>76</v>
      </c>
      <c r="C219" s="32" t="s">
        <v>366</v>
      </c>
      <c r="D219" t="s">
        <v>244</v>
      </c>
      <c r="E219" s="30">
        <v>20000</v>
      </c>
      <c r="F219" s="1">
        <f t="shared" si="68"/>
        <v>574</v>
      </c>
      <c r="G219" s="1">
        <v>0</v>
      </c>
      <c r="H219" s="1">
        <f t="shared" si="69"/>
        <v>608</v>
      </c>
      <c r="I219" s="1">
        <v>6264.65</v>
      </c>
      <c r="J219" s="1">
        <f t="shared" si="70"/>
        <v>7446.65</v>
      </c>
      <c r="K219" s="1">
        <f t="shared" si="71"/>
        <v>12553.35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x14ac:dyDescent="0.25">
      <c r="A220" s="5" t="s">
        <v>231</v>
      </c>
      <c r="B220" t="s">
        <v>85</v>
      </c>
      <c r="C220" s="32" t="s">
        <v>366</v>
      </c>
      <c r="D220" t="s">
        <v>244</v>
      </c>
      <c r="E220" s="30">
        <v>23000</v>
      </c>
      <c r="F220" s="1">
        <f>E220*0.0287</f>
        <v>660.1</v>
      </c>
      <c r="G220" s="1">
        <v>0</v>
      </c>
      <c r="H220" s="1">
        <f>E220*0.0304</f>
        <v>699.2</v>
      </c>
      <c r="I220" s="1">
        <v>5112.3999999999996</v>
      </c>
      <c r="J220" s="1">
        <f t="shared" si="70"/>
        <v>6471.7</v>
      </c>
      <c r="K220" s="1">
        <f t="shared" si="71"/>
        <v>16528.3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:126" x14ac:dyDescent="0.25">
      <c r="A221" s="5" t="s">
        <v>262</v>
      </c>
      <c r="B221" t="s">
        <v>85</v>
      </c>
      <c r="C221" s="32" t="s">
        <v>366</v>
      </c>
      <c r="D221" t="s">
        <v>244</v>
      </c>
      <c r="E221" s="30">
        <v>23000</v>
      </c>
      <c r="F221" s="1">
        <v>660.1</v>
      </c>
      <c r="G221" s="1">
        <v>0</v>
      </c>
      <c r="H221" s="1">
        <v>699.2</v>
      </c>
      <c r="I221" s="1">
        <v>295</v>
      </c>
      <c r="J221" s="1">
        <f t="shared" si="70"/>
        <v>1654.3</v>
      </c>
      <c r="K221" s="1">
        <f t="shared" si="71"/>
        <v>21345.7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:126" x14ac:dyDescent="0.25">
      <c r="A222" s="5" t="s">
        <v>82</v>
      </c>
      <c r="B222" t="s">
        <v>69</v>
      </c>
      <c r="C222" s="32" t="s">
        <v>365</v>
      </c>
      <c r="D222" t="s">
        <v>242</v>
      </c>
      <c r="E222" s="30">
        <v>20000</v>
      </c>
      <c r="F222" s="1">
        <v>574</v>
      </c>
      <c r="G222" s="1">
        <v>0</v>
      </c>
      <c r="H222" s="1">
        <v>608</v>
      </c>
      <c r="I222" s="1">
        <v>663.88</v>
      </c>
      <c r="J222" s="1">
        <f t="shared" si="70"/>
        <v>1845.88</v>
      </c>
      <c r="K222" s="1">
        <f t="shared" si="71"/>
        <v>18154.12</v>
      </c>
    </row>
    <row r="223" spans="1:126" s="5" customFormat="1" x14ac:dyDescent="0.25">
      <c r="A223" s="5" t="s">
        <v>381</v>
      </c>
      <c r="B223" s="5" t="s">
        <v>259</v>
      </c>
      <c r="C223" s="39" t="s">
        <v>366</v>
      </c>
      <c r="D223" s="5" t="s">
        <v>244</v>
      </c>
      <c r="E223" s="30">
        <v>25000</v>
      </c>
      <c r="F223" s="30">
        <f>E223*0.0287</f>
        <v>717.5</v>
      </c>
      <c r="G223" s="30">
        <v>0</v>
      </c>
      <c r="H223" s="30">
        <f>E223*0.0304</f>
        <v>760</v>
      </c>
      <c r="I223" s="30">
        <v>2925</v>
      </c>
      <c r="J223" s="1">
        <f t="shared" si="70"/>
        <v>4402.5</v>
      </c>
      <c r="K223" s="1">
        <f t="shared" si="71"/>
        <v>20597.5</v>
      </c>
    </row>
    <row r="224" spans="1:126" x14ac:dyDescent="0.25">
      <c r="A224" s="5" t="s">
        <v>429</v>
      </c>
      <c r="B224" s="11" t="s">
        <v>85</v>
      </c>
      <c r="C224" s="33" t="s">
        <v>366</v>
      </c>
      <c r="D224" s="16" t="s">
        <v>244</v>
      </c>
      <c r="E224" s="30">
        <v>36000</v>
      </c>
      <c r="F224" s="1">
        <f>E224*0.0287</f>
        <v>1033.2</v>
      </c>
      <c r="G224" s="1">
        <v>0</v>
      </c>
      <c r="H224" s="1">
        <f>E224*0.0304</f>
        <v>1094.4000000000001</v>
      </c>
      <c r="I224" s="1">
        <v>175</v>
      </c>
      <c r="J224" s="1">
        <f t="shared" si="70"/>
        <v>2302.6</v>
      </c>
      <c r="K224" s="1">
        <f t="shared" si="71"/>
        <v>33697.4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s="14" customFormat="1" x14ac:dyDescent="0.25">
      <c r="A225" s="5" t="s">
        <v>430</v>
      </c>
      <c r="B225" t="s">
        <v>80</v>
      </c>
      <c r="C225" s="32" t="s">
        <v>366</v>
      </c>
      <c r="D225" t="s">
        <v>244</v>
      </c>
      <c r="E225" s="30">
        <v>23000</v>
      </c>
      <c r="F225" s="1">
        <f>E225*0.0287</f>
        <v>660.1</v>
      </c>
      <c r="G225" s="1">
        <v>0</v>
      </c>
      <c r="H225" s="1">
        <f>E225*0.0304</f>
        <v>699.2</v>
      </c>
      <c r="I225" s="1">
        <v>175</v>
      </c>
      <c r="J225" s="1">
        <f t="shared" si="70"/>
        <v>1534.3</v>
      </c>
      <c r="K225" s="1">
        <f t="shared" si="71"/>
        <v>21465.7</v>
      </c>
    </row>
    <row r="226" spans="1:126" x14ac:dyDescent="0.25">
      <c r="A226" s="5" t="s">
        <v>446</v>
      </c>
      <c r="B226" t="s">
        <v>224</v>
      </c>
      <c r="C226" s="32" t="s">
        <v>366</v>
      </c>
      <c r="D226" t="s">
        <v>244</v>
      </c>
      <c r="E226" s="30">
        <v>25000</v>
      </c>
      <c r="F226" s="1">
        <v>717.5</v>
      </c>
      <c r="G226" s="1">
        <v>0</v>
      </c>
      <c r="H226" s="1">
        <v>760</v>
      </c>
      <c r="I226" s="1">
        <v>5252.17</v>
      </c>
      <c r="J226" s="1">
        <f t="shared" si="70"/>
        <v>6729.67</v>
      </c>
      <c r="K226" s="1">
        <f t="shared" si="71"/>
        <v>18270.330000000002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s="28" customFormat="1" x14ac:dyDescent="0.25">
      <c r="A227" s="28" t="s">
        <v>451</v>
      </c>
      <c r="B227" s="28" t="s">
        <v>259</v>
      </c>
      <c r="C227" s="90" t="s">
        <v>366</v>
      </c>
      <c r="D227" s="28" t="s">
        <v>244</v>
      </c>
      <c r="E227" s="91">
        <v>40000</v>
      </c>
      <c r="F227" s="91">
        <v>1148</v>
      </c>
      <c r="G227" s="91">
        <v>442.65</v>
      </c>
      <c r="H227" s="91">
        <v>1216</v>
      </c>
      <c r="I227" s="91">
        <v>25</v>
      </c>
      <c r="J227" s="91">
        <f t="shared" si="70"/>
        <v>2831.65</v>
      </c>
      <c r="K227" s="91">
        <f t="shared" si="71"/>
        <v>37168.35</v>
      </c>
    </row>
    <row r="228" spans="1:126" x14ac:dyDescent="0.25">
      <c r="A228" s="5" t="s">
        <v>447</v>
      </c>
      <c r="B228" t="s">
        <v>145</v>
      </c>
      <c r="C228" s="32" t="s">
        <v>365</v>
      </c>
      <c r="D228" t="s">
        <v>244</v>
      </c>
      <c r="E228" s="30">
        <v>26000</v>
      </c>
      <c r="F228" s="1">
        <v>746.2</v>
      </c>
      <c r="G228" s="1">
        <v>0</v>
      </c>
      <c r="H228" s="1">
        <v>790.4</v>
      </c>
      <c r="I228" s="1">
        <v>2885</v>
      </c>
      <c r="J228" s="1">
        <f t="shared" si="70"/>
        <v>4421.6000000000004</v>
      </c>
      <c r="K228" s="1">
        <f t="shared" si="71"/>
        <v>21578.400000000001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369</v>
      </c>
      <c r="B229" t="s">
        <v>69</v>
      </c>
      <c r="C229" s="32" t="s">
        <v>365</v>
      </c>
      <c r="D229" t="s">
        <v>244</v>
      </c>
      <c r="E229" s="30">
        <v>20000</v>
      </c>
      <c r="F229" s="1">
        <v>574</v>
      </c>
      <c r="G229" s="1">
        <v>0</v>
      </c>
      <c r="H229" s="1">
        <v>608</v>
      </c>
      <c r="I229" s="1">
        <v>4747.17</v>
      </c>
      <c r="J229" s="1">
        <f t="shared" si="70"/>
        <v>5929.17</v>
      </c>
      <c r="K229" s="1">
        <f t="shared" si="71"/>
        <v>14070.83</v>
      </c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3" t="s">
        <v>12</v>
      </c>
      <c r="B230" s="3">
        <v>31</v>
      </c>
      <c r="C230" s="34"/>
      <c r="D230" s="3"/>
      <c r="E230" s="4">
        <f t="shared" ref="E230:K230" si="73">SUM(E199:E229)</f>
        <v>762217.5</v>
      </c>
      <c r="F230" s="4">
        <f t="shared" si="73"/>
        <v>21875.65</v>
      </c>
      <c r="G230" s="4">
        <f t="shared" si="73"/>
        <v>3002.33</v>
      </c>
      <c r="H230" s="4">
        <f t="shared" si="73"/>
        <v>23171.41</v>
      </c>
      <c r="I230" s="4">
        <f t="shared" si="73"/>
        <v>65949.81</v>
      </c>
      <c r="J230" s="4">
        <f t="shared" si="73"/>
        <v>113999.2</v>
      </c>
      <c r="K230" s="4">
        <f t="shared" si="73"/>
        <v>648218.30000000005</v>
      </c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106" t="s">
        <v>481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s="70" customFormat="1" x14ac:dyDescent="0.25">
      <c r="A233" s="13" t="s">
        <v>296</v>
      </c>
      <c r="B233" s="17" t="s">
        <v>20</v>
      </c>
      <c r="C233" s="37" t="s">
        <v>365</v>
      </c>
      <c r="D233" t="s">
        <v>244</v>
      </c>
      <c r="E233" s="1">
        <v>33000</v>
      </c>
      <c r="F233" s="1">
        <f t="shared" ref="F233" si="74">E233*0.0287</f>
        <v>947.1</v>
      </c>
      <c r="G233" s="1">
        <v>0</v>
      </c>
      <c r="H233" s="1">
        <f t="shared" ref="H233:H234" si="75">E233*0.0304</f>
        <v>1003.2</v>
      </c>
      <c r="I233" s="1">
        <v>175</v>
      </c>
      <c r="J233" s="97">
        <f>+F233+G233+H233+I233</f>
        <v>2125.3000000000002</v>
      </c>
      <c r="K233" s="1">
        <f>+E233-J233</f>
        <v>30874.7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</row>
    <row r="234" spans="1:126" s="14" customFormat="1" x14ac:dyDescent="0.25">
      <c r="A234" t="s">
        <v>295</v>
      </c>
      <c r="B234" s="18" t="s">
        <v>109</v>
      </c>
      <c r="C234" s="33" t="s">
        <v>365</v>
      </c>
      <c r="D234" t="s">
        <v>244</v>
      </c>
      <c r="E234" s="1">
        <v>60000</v>
      </c>
      <c r="F234" s="1">
        <v>1722</v>
      </c>
      <c r="G234" s="1">
        <v>3486.68</v>
      </c>
      <c r="H234" s="1">
        <f t="shared" si="75"/>
        <v>1824</v>
      </c>
      <c r="I234" s="1">
        <v>175</v>
      </c>
      <c r="J234" s="97">
        <f t="shared" ref="J234:J237" si="76">+F234+G234+H234+I234</f>
        <v>7207.68</v>
      </c>
      <c r="K234" s="1">
        <f t="shared" ref="K234:K237" si="77">+E234-J234</f>
        <v>52792.32</v>
      </c>
    </row>
    <row r="235" spans="1:126" s="14" customFormat="1" x14ac:dyDescent="0.25">
      <c r="A235" t="s">
        <v>206</v>
      </c>
      <c r="B235" t="s">
        <v>210</v>
      </c>
      <c r="C235" s="32" t="s">
        <v>365</v>
      </c>
      <c r="D235" t="s">
        <v>244</v>
      </c>
      <c r="E235" s="1">
        <v>44000</v>
      </c>
      <c r="F235" s="1">
        <v>1262.8</v>
      </c>
      <c r="G235" s="1">
        <v>0</v>
      </c>
      <c r="H235" s="1">
        <f>E235*0.0304</f>
        <v>1337.6</v>
      </c>
      <c r="I235" s="1">
        <v>4335.5200000000004</v>
      </c>
      <c r="J235" s="97">
        <f t="shared" si="76"/>
        <v>6935.92</v>
      </c>
      <c r="K235" s="1">
        <f t="shared" si="77"/>
        <v>37064.080000000002</v>
      </c>
    </row>
    <row r="236" spans="1:126" x14ac:dyDescent="0.25">
      <c r="A236" s="13" t="s">
        <v>441</v>
      </c>
      <c r="B236" s="17" t="s">
        <v>210</v>
      </c>
      <c r="C236" s="37" t="s">
        <v>366</v>
      </c>
      <c r="D236" t="s">
        <v>242</v>
      </c>
      <c r="E236" s="1">
        <v>44000</v>
      </c>
      <c r="F236" s="1">
        <v>1262.8</v>
      </c>
      <c r="G236" s="1">
        <v>1007.19</v>
      </c>
      <c r="H236" s="1">
        <v>1337.6</v>
      </c>
      <c r="I236" s="1">
        <v>883</v>
      </c>
      <c r="J236" s="97">
        <f>+F236+G236+H236+I236</f>
        <v>4490.59</v>
      </c>
      <c r="K236" s="1">
        <v>39509.410000000003</v>
      </c>
    </row>
    <row r="237" spans="1:126" x14ac:dyDescent="0.25">
      <c r="A237" s="13" t="s">
        <v>442</v>
      </c>
      <c r="B237" s="17" t="s">
        <v>109</v>
      </c>
      <c r="C237" s="37" t="s">
        <v>365</v>
      </c>
      <c r="D237" t="s">
        <v>242</v>
      </c>
      <c r="E237" s="1">
        <v>56000</v>
      </c>
      <c r="F237" s="1">
        <v>1607.2</v>
      </c>
      <c r="G237" s="1">
        <v>2733.96</v>
      </c>
      <c r="H237" s="1">
        <v>1702.4</v>
      </c>
      <c r="I237" s="1">
        <v>175</v>
      </c>
      <c r="J237" s="97">
        <f t="shared" si="76"/>
        <v>6218.56</v>
      </c>
      <c r="K237" s="1">
        <f t="shared" si="77"/>
        <v>49781.440000000002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s="14" customFormat="1" x14ac:dyDescent="0.25">
      <c r="A238" s="3" t="s">
        <v>12</v>
      </c>
      <c r="B238" s="3">
        <v>5</v>
      </c>
      <c r="C238" s="34"/>
      <c r="D238" s="3"/>
      <c r="E238" s="4">
        <f t="shared" ref="E238:J238" si="78">SUM(E233:E237)</f>
        <v>237000</v>
      </c>
      <c r="F238" s="4">
        <f t="shared" si="78"/>
        <v>6801.9</v>
      </c>
      <c r="G238" s="4">
        <f t="shared" si="78"/>
        <v>7227.83</v>
      </c>
      <c r="H238" s="4">
        <f t="shared" si="78"/>
        <v>7204.8</v>
      </c>
      <c r="I238" s="4">
        <f t="shared" si="78"/>
        <v>5743.52</v>
      </c>
      <c r="J238" s="4">
        <f t="shared" si="78"/>
        <v>26978.05</v>
      </c>
      <c r="K238" s="4">
        <f>SUM(K233:K237)</f>
        <v>210021.95</v>
      </c>
    </row>
    <row r="239" spans="1:126" x14ac:dyDescent="0.25"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x14ac:dyDescent="0.25">
      <c r="A240" s="105" t="s">
        <v>348</v>
      </c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t="s">
        <v>220</v>
      </c>
      <c r="B241" t="s">
        <v>483</v>
      </c>
      <c r="C241" s="32" t="s">
        <v>365</v>
      </c>
      <c r="D241" t="s">
        <v>244</v>
      </c>
      <c r="E241" s="1">
        <v>50000</v>
      </c>
      <c r="F241" s="1">
        <f>E241*0.0287</f>
        <v>1435</v>
      </c>
      <c r="G241" s="1">
        <v>0</v>
      </c>
      <c r="H241" s="1">
        <f>E241*0.0304</f>
        <v>1520</v>
      </c>
      <c r="I241" s="1">
        <v>175</v>
      </c>
      <c r="J241" s="1">
        <f>F241+G241+H241+I241</f>
        <v>3130</v>
      </c>
      <c r="K241" s="1">
        <f>E241-J241</f>
        <v>46870</v>
      </c>
    </row>
    <row r="242" spans="1:126" x14ac:dyDescent="0.25">
      <c r="A242" s="17" t="s">
        <v>312</v>
      </c>
      <c r="B242" s="17" t="s">
        <v>484</v>
      </c>
      <c r="C242" s="37" t="s">
        <v>366</v>
      </c>
      <c r="D242" s="20" t="s">
        <v>244</v>
      </c>
      <c r="E242" s="1">
        <v>50000</v>
      </c>
      <c r="F242" s="1">
        <f>E242*0.0287</f>
        <v>1435</v>
      </c>
      <c r="G242" s="1">
        <v>865.09</v>
      </c>
      <c r="H242" s="1">
        <f>E242*0.0304</f>
        <v>1520</v>
      </c>
      <c r="I242" s="1">
        <v>2925</v>
      </c>
      <c r="J242" s="1">
        <f>+F242+G242+H242+I242</f>
        <v>6745.09</v>
      </c>
      <c r="K242" s="1">
        <f>+E242-J242</f>
        <v>43254.91</v>
      </c>
    </row>
    <row r="243" spans="1:126" x14ac:dyDescent="0.25">
      <c r="A243" s="100" t="s">
        <v>476</v>
      </c>
      <c r="B243" s="100" t="s">
        <v>16</v>
      </c>
      <c r="C243" s="101" t="s">
        <v>366</v>
      </c>
      <c r="D243" s="102" t="s">
        <v>242</v>
      </c>
      <c r="E243" s="1">
        <v>133000</v>
      </c>
      <c r="F243" s="1">
        <v>3817.1</v>
      </c>
      <c r="G243" s="1">
        <v>19867.79</v>
      </c>
      <c r="H243" s="1">
        <v>4043.2</v>
      </c>
      <c r="I243" s="1">
        <v>25</v>
      </c>
      <c r="J243" s="1">
        <v>27753.09</v>
      </c>
      <c r="K243" s="1">
        <v>105246.91</v>
      </c>
    </row>
    <row r="244" spans="1:126" x14ac:dyDescent="0.25">
      <c r="A244" s="3" t="s">
        <v>12</v>
      </c>
      <c r="B244" s="3">
        <v>3</v>
      </c>
      <c r="C244" s="34"/>
      <c r="D244" s="3"/>
      <c r="E244" s="4">
        <f>SUM(E241:E242)+E243</f>
        <v>233000</v>
      </c>
      <c r="F244" s="4">
        <f>SUM(F241:F242)+F243</f>
        <v>6687.1</v>
      </c>
      <c r="G244" s="4">
        <f>SUM(G241:G243)</f>
        <v>20732.88</v>
      </c>
      <c r="H244" s="4">
        <f>SUM(H241:H242)+H243</f>
        <v>7083.2</v>
      </c>
      <c r="I244" s="4">
        <f>SUM(I241:I242)+I243</f>
        <v>3125</v>
      </c>
      <c r="J244" s="4">
        <f>SUM(J241:J242)+J243</f>
        <v>37628.18</v>
      </c>
      <c r="K244" s="4">
        <f>SUM(K241:K243)</f>
        <v>195371.82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x14ac:dyDescent="0.25">
      <c r="A245" s="28"/>
      <c r="B245" s="28"/>
      <c r="C245" s="90"/>
      <c r="D245" s="28"/>
      <c r="E245" s="91"/>
      <c r="F245" s="91"/>
      <c r="G245" s="91"/>
      <c r="H245" s="91"/>
      <c r="I245" s="91"/>
      <c r="J245" s="91"/>
      <c r="K245" s="91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x14ac:dyDescent="0.25">
      <c r="A246" s="108" t="s">
        <v>54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1:126" x14ac:dyDescent="0.25">
      <c r="A247" s="28" t="s">
        <v>50</v>
      </c>
      <c r="B247" s="28" t="s">
        <v>51</v>
      </c>
      <c r="C247" s="90" t="s">
        <v>365</v>
      </c>
      <c r="D247" s="28" t="s">
        <v>244</v>
      </c>
      <c r="E247" s="91">
        <v>50000</v>
      </c>
      <c r="F247" s="91">
        <f>E247*0.0287</f>
        <v>1435</v>
      </c>
      <c r="G247" s="91">
        <v>936.01</v>
      </c>
      <c r="H247" s="91">
        <v>1520</v>
      </c>
      <c r="I247" s="91">
        <v>125</v>
      </c>
      <c r="J247" s="91">
        <f>F247+G247+H247+I247</f>
        <v>4016.01</v>
      </c>
      <c r="K247" s="91">
        <f>E247-J247</f>
        <v>45983.99</v>
      </c>
    </row>
    <row r="248" spans="1:126" x14ac:dyDescent="0.25">
      <c r="A248" s="28" t="s">
        <v>55</v>
      </c>
      <c r="B248" s="28" t="s">
        <v>53</v>
      </c>
      <c r="C248" s="32" t="s">
        <v>365</v>
      </c>
      <c r="D248" t="s">
        <v>242</v>
      </c>
      <c r="E248" s="1">
        <v>36500</v>
      </c>
      <c r="F248" s="1">
        <f>E248*0.0287</f>
        <v>1047.55</v>
      </c>
      <c r="G248" s="1">
        <v>0</v>
      </c>
      <c r="H248" s="1">
        <f>E248*0.0304</f>
        <v>1109.5999999999999</v>
      </c>
      <c r="I248" s="1">
        <v>3370</v>
      </c>
      <c r="J248" s="1">
        <f>F248+G248+H248+I248</f>
        <v>5527.15</v>
      </c>
      <c r="K248" s="1">
        <f>E248-J248</f>
        <v>30972.85</v>
      </c>
    </row>
    <row r="249" spans="1:126" x14ac:dyDescent="0.25">
      <c r="A249" s="3" t="s">
        <v>12</v>
      </c>
      <c r="B249" s="3">
        <v>2</v>
      </c>
      <c r="C249" s="34"/>
      <c r="D249" s="3"/>
      <c r="E249" s="4">
        <f t="shared" ref="E249:K249" si="79">SUM(E247:E248)</f>
        <v>86500</v>
      </c>
      <c r="F249" s="4">
        <f t="shared" si="79"/>
        <v>2482.5500000000002</v>
      </c>
      <c r="G249" s="4">
        <f>G247</f>
        <v>936.01</v>
      </c>
      <c r="H249" s="66">
        <f t="shared" si="79"/>
        <v>2629.6</v>
      </c>
      <c r="I249" s="4">
        <f t="shared" si="79"/>
        <v>3495</v>
      </c>
      <c r="J249" s="4">
        <f t="shared" si="79"/>
        <v>9543.16</v>
      </c>
      <c r="K249" s="4">
        <f t="shared" si="79"/>
        <v>76956.84</v>
      </c>
    </row>
    <row r="250" spans="1:126" s="28" customFormat="1" x14ac:dyDescent="0.25">
      <c r="A250" s="26"/>
      <c r="B250" s="26"/>
      <c r="C250" s="35"/>
      <c r="D250" s="26"/>
      <c r="E250" s="27"/>
      <c r="F250" s="27"/>
      <c r="G250" s="27"/>
      <c r="H250" s="27"/>
      <c r="I250" s="27"/>
      <c r="J250" s="27"/>
      <c r="K250" s="27"/>
    </row>
    <row r="251" spans="1:126" s="28" customFormat="1" x14ac:dyDescent="0.25">
      <c r="A251" s="26" t="s">
        <v>452</v>
      </c>
      <c r="B251" s="26"/>
      <c r="C251" s="35"/>
      <c r="D251" s="26"/>
      <c r="E251" s="27"/>
      <c r="F251" s="27"/>
      <c r="G251" s="27"/>
      <c r="H251" s="27"/>
      <c r="I251" s="27"/>
      <c r="J251" s="27"/>
      <c r="K251" s="27"/>
    </row>
    <row r="252" spans="1:126" s="92" customFormat="1" x14ac:dyDescent="0.25">
      <c r="A252" s="92" t="s">
        <v>453</v>
      </c>
      <c r="B252" s="92" t="s">
        <v>454</v>
      </c>
      <c r="C252" s="95" t="s">
        <v>365</v>
      </c>
      <c r="D252" s="92" t="s">
        <v>456</v>
      </c>
      <c r="E252" s="94">
        <v>56000</v>
      </c>
      <c r="F252" s="94">
        <v>1607.2</v>
      </c>
      <c r="G252" s="94">
        <v>1341.83</v>
      </c>
      <c r="H252" s="94">
        <v>1702.4</v>
      </c>
      <c r="I252" s="94">
        <v>25</v>
      </c>
      <c r="J252" s="94">
        <v>4676.43</v>
      </c>
      <c r="K252" s="94">
        <v>51323.57</v>
      </c>
    </row>
    <row r="253" spans="1:126" s="67" customFormat="1" ht="13.5" customHeight="1" x14ac:dyDescent="0.25">
      <c r="A253" s="64" t="s">
        <v>455</v>
      </c>
      <c r="B253" s="64">
        <v>1</v>
      </c>
      <c r="C253" s="65"/>
      <c r="D253" s="93"/>
      <c r="E253" s="66">
        <v>56000</v>
      </c>
      <c r="F253" s="66">
        <v>1607.2</v>
      </c>
      <c r="G253" s="4">
        <f>G252</f>
        <v>1341.83</v>
      </c>
      <c r="H253" s="66">
        <v>1702.4</v>
      </c>
      <c r="I253" s="66">
        <v>25</v>
      </c>
      <c r="J253" s="66">
        <v>4676.43</v>
      </c>
      <c r="K253" s="66">
        <v>51323.57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</row>
    <row r="255" spans="1:126" s="2" customFormat="1" x14ac:dyDescent="0.25">
      <c r="A255" s="105" t="s">
        <v>349</v>
      </c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</row>
    <row r="256" spans="1:126" x14ac:dyDescent="0.25">
      <c r="A256" t="s">
        <v>48</v>
      </c>
      <c r="B256" t="s">
        <v>49</v>
      </c>
      <c r="C256" s="32" t="s">
        <v>365</v>
      </c>
      <c r="D256" t="s">
        <v>242</v>
      </c>
      <c r="E256" s="1">
        <v>57000</v>
      </c>
      <c r="F256" s="1">
        <f>E256*0.0287</f>
        <v>1635.9</v>
      </c>
      <c r="G256" s="1">
        <v>2652.11</v>
      </c>
      <c r="H256" s="1">
        <v>1732.8</v>
      </c>
      <c r="I256" s="1">
        <v>1745.12</v>
      </c>
      <c r="J256" s="1">
        <v>7765.93</v>
      </c>
      <c r="K256" s="1">
        <f>E256-J256</f>
        <v>49234.07</v>
      </c>
    </row>
    <row r="257" spans="1:126" x14ac:dyDescent="0.25">
      <c r="A257" t="s">
        <v>52</v>
      </c>
      <c r="B257" s="5" t="s">
        <v>49</v>
      </c>
      <c r="C257" s="32" t="s">
        <v>366</v>
      </c>
      <c r="D257" t="s">
        <v>242</v>
      </c>
      <c r="E257" s="1">
        <v>57000</v>
      </c>
      <c r="F257" s="1">
        <f t="shared" ref="F257:F258" si="80">E257*0.0287</f>
        <v>1635.9</v>
      </c>
      <c r="G257" s="1">
        <v>2922.14</v>
      </c>
      <c r="H257" s="1">
        <v>1732.8</v>
      </c>
      <c r="I257" s="1">
        <v>1315</v>
      </c>
      <c r="J257" s="1">
        <v>7605.84</v>
      </c>
      <c r="K257" s="1">
        <v>49394.16</v>
      </c>
    </row>
    <row r="258" spans="1:126" x14ac:dyDescent="0.25">
      <c r="A258" t="s">
        <v>287</v>
      </c>
      <c r="B258" s="11" t="s">
        <v>311</v>
      </c>
      <c r="C258" s="33" t="s">
        <v>366</v>
      </c>
      <c r="D258" s="16" t="s">
        <v>244</v>
      </c>
      <c r="E258" s="1">
        <v>44000</v>
      </c>
      <c r="F258" s="1">
        <f t="shared" si="80"/>
        <v>1262.8</v>
      </c>
      <c r="G258" s="1">
        <v>0</v>
      </c>
      <c r="H258" s="1">
        <v>1337.6</v>
      </c>
      <c r="I258" s="1">
        <v>175</v>
      </c>
      <c r="J258" s="1">
        <v>2775.4</v>
      </c>
      <c r="K258" s="1">
        <f>+E258-J258</f>
        <v>41224.6</v>
      </c>
    </row>
    <row r="259" spans="1:126" x14ac:dyDescent="0.25">
      <c r="A259" s="17" t="s">
        <v>389</v>
      </c>
      <c r="B259" s="17" t="s">
        <v>16</v>
      </c>
      <c r="C259" s="37" t="s">
        <v>365</v>
      </c>
      <c r="D259" s="20" t="s">
        <v>242</v>
      </c>
      <c r="E259" s="1">
        <v>110000</v>
      </c>
      <c r="F259" s="1">
        <f>E259*0.0287</f>
        <v>3157</v>
      </c>
      <c r="G259" s="1">
        <v>14457.62</v>
      </c>
      <c r="H259" s="1">
        <v>3344</v>
      </c>
      <c r="I259" s="1">
        <v>25</v>
      </c>
      <c r="J259" s="1">
        <v>20983.62</v>
      </c>
      <c r="K259" s="1">
        <v>89016.38</v>
      </c>
    </row>
    <row r="260" spans="1:126" x14ac:dyDescent="0.25">
      <c r="A260" s="3" t="s">
        <v>12</v>
      </c>
      <c r="B260" s="3">
        <v>4</v>
      </c>
      <c r="C260" s="34"/>
      <c r="D260" s="3"/>
      <c r="E260" s="66">
        <f t="shared" ref="E260:J260" si="81">SUM(E256:E259)</f>
        <v>268000</v>
      </c>
      <c r="F260" s="4">
        <f t="shared" si="81"/>
        <v>7691.6</v>
      </c>
      <c r="G260" s="4">
        <f t="shared" si="81"/>
        <v>20031.87</v>
      </c>
      <c r="H260" s="4">
        <f t="shared" si="81"/>
        <v>8147.2</v>
      </c>
      <c r="I260" s="4">
        <f t="shared" si="81"/>
        <v>3260.12</v>
      </c>
      <c r="J260" s="4">
        <f t="shared" si="81"/>
        <v>39130.79</v>
      </c>
      <c r="K260" s="4">
        <f>SUM(K256:K258)+K259</f>
        <v>228869.21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J261" s="9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105" t="s">
        <v>350</v>
      </c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A263" s="28" t="s">
        <v>390</v>
      </c>
      <c r="B263" s="28" t="s">
        <v>247</v>
      </c>
      <c r="C263" s="90" t="s">
        <v>365</v>
      </c>
      <c r="D263" s="28" t="s">
        <v>242</v>
      </c>
      <c r="E263" s="1">
        <v>26250</v>
      </c>
      <c r="F263" s="1">
        <v>753.38</v>
      </c>
      <c r="G263" s="1">
        <v>0</v>
      </c>
      <c r="H263" s="1">
        <v>798</v>
      </c>
      <c r="I263" s="1">
        <v>5357.12</v>
      </c>
      <c r="J263" s="96">
        <f>+F263+G263+H263+I263</f>
        <v>6908.5</v>
      </c>
      <c r="K263" s="1">
        <v>19341.5</v>
      </c>
    </row>
    <row r="264" spans="1:126" x14ac:dyDescent="0.25">
      <c r="A264" s="3" t="s">
        <v>12</v>
      </c>
      <c r="B264" s="3">
        <v>1</v>
      </c>
      <c r="C264" s="34"/>
      <c r="D264" s="3"/>
      <c r="E264" s="4">
        <f t="shared" ref="E264:K264" si="82">SUM(E263:E263)</f>
        <v>26250</v>
      </c>
      <c r="F264" s="4">
        <f t="shared" si="82"/>
        <v>753.38</v>
      </c>
      <c r="G264" s="4">
        <f t="shared" si="82"/>
        <v>0</v>
      </c>
      <c r="H264" s="4">
        <f t="shared" si="82"/>
        <v>798</v>
      </c>
      <c r="I264" s="4">
        <f t="shared" si="82"/>
        <v>5357.12</v>
      </c>
      <c r="J264" s="4">
        <f t="shared" si="82"/>
        <v>6908.5</v>
      </c>
      <c r="K264" s="4">
        <f t="shared" si="82"/>
        <v>19341.5</v>
      </c>
    </row>
    <row r="265" spans="1:126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s="105" t="s">
        <v>351</v>
      </c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:126" x14ac:dyDescent="0.25">
      <c r="A267" t="s">
        <v>40</v>
      </c>
      <c r="B267" t="s">
        <v>33</v>
      </c>
      <c r="C267" s="32" t="s">
        <v>366</v>
      </c>
      <c r="D267" t="s">
        <v>242</v>
      </c>
      <c r="E267" s="1">
        <v>41000</v>
      </c>
      <c r="F267" s="1">
        <f t="shared" ref="F267" si="83">E267*0.0287</f>
        <v>1176.7</v>
      </c>
      <c r="G267" s="1">
        <v>583.79</v>
      </c>
      <c r="H267" s="1">
        <f t="shared" ref="H267" si="84">E267*0.0304</f>
        <v>1246.4000000000001</v>
      </c>
      <c r="I267" s="1">
        <v>175</v>
      </c>
      <c r="J267" s="1">
        <f t="shared" ref="J267" si="85">F267+G267+H267+I267</f>
        <v>3181.89</v>
      </c>
      <c r="K267" s="1">
        <v>37818.11</v>
      </c>
    </row>
    <row r="268" spans="1:126" s="2" customFormat="1" x14ac:dyDescent="0.25">
      <c r="A268" s="3" t="s">
        <v>12</v>
      </c>
      <c r="B268" s="3">
        <v>1</v>
      </c>
      <c r="C268" s="34"/>
      <c r="D268" s="3"/>
      <c r="E268" s="4">
        <f t="shared" ref="E268:K268" si="86">SUM(E267:E267)</f>
        <v>41000</v>
      </c>
      <c r="F268" s="4">
        <f t="shared" si="86"/>
        <v>1176.7</v>
      </c>
      <c r="G268" s="4">
        <f t="shared" si="86"/>
        <v>583.79</v>
      </c>
      <c r="H268" s="4">
        <f t="shared" si="86"/>
        <v>1246.4000000000001</v>
      </c>
      <c r="I268" s="4">
        <f t="shared" si="86"/>
        <v>175</v>
      </c>
      <c r="J268" s="4">
        <f t="shared" si="86"/>
        <v>3181.89</v>
      </c>
      <c r="K268" s="4">
        <f t="shared" si="86"/>
        <v>37818.11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</row>
    <row r="269" spans="1:126" s="6" customFormat="1" x14ac:dyDescent="0.25">
      <c r="A269" s="5"/>
      <c r="B269" s="5"/>
      <c r="C269" s="39"/>
      <c r="D269" s="5"/>
      <c r="E269" s="30"/>
      <c r="F269" s="30"/>
      <c r="G269" s="30"/>
      <c r="H269" s="30"/>
      <c r="I269" s="30"/>
      <c r="J269" s="30"/>
      <c r="K269" s="30"/>
    </row>
    <row r="270" spans="1:126" s="26" customFormat="1" x14ac:dyDescent="0.25">
      <c r="A270" s="108" t="s">
        <v>352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1:126" x14ac:dyDescent="0.25">
      <c r="A271" t="s">
        <v>307</v>
      </c>
      <c r="B271" s="18" t="s">
        <v>466</v>
      </c>
      <c r="C271" s="33" t="s">
        <v>366</v>
      </c>
      <c r="D271" s="16" t="s">
        <v>244</v>
      </c>
      <c r="E271" s="1">
        <v>90000</v>
      </c>
      <c r="F271" s="1">
        <f>E271*0.0287</f>
        <v>2583</v>
      </c>
      <c r="G271" s="1">
        <v>9753.1200000000008</v>
      </c>
      <c r="H271" s="1">
        <f>E271*0.0304</f>
        <v>2736</v>
      </c>
      <c r="I271" s="1">
        <v>175</v>
      </c>
      <c r="J271" s="1">
        <v>15247.12</v>
      </c>
      <c r="K271" s="1">
        <f>E271-J271</f>
        <v>74752.88</v>
      </c>
    </row>
    <row r="272" spans="1:126" x14ac:dyDescent="0.25">
      <c r="A272" t="s">
        <v>443</v>
      </c>
      <c r="B272" s="18" t="s">
        <v>16</v>
      </c>
      <c r="C272" s="33" t="s">
        <v>366</v>
      </c>
      <c r="D272" t="s">
        <v>242</v>
      </c>
      <c r="E272" s="1">
        <v>115000</v>
      </c>
      <c r="F272" s="1">
        <v>3300.5</v>
      </c>
      <c r="G272" s="1">
        <v>14958.68</v>
      </c>
      <c r="H272" s="1">
        <v>3496</v>
      </c>
      <c r="I272" s="1">
        <v>2725.24</v>
      </c>
      <c r="J272" s="1">
        <v>24480.42</v>
      </c>
      <c r="K272" s="1">
        <v>90519.58</v>
      </c>
    </row>
    <row r="273" spans="1:126" s="2" customFormat="1" x14ac:dyDescent="0.25">
      <c r="A273" s="3" t="s">
        <v>12</v>
      </c>
      <c r="B273" s="3">
        <v>2</v>
      </c>
      <c r="C273" s="34"/>
      <c r="D273" s="3"/>
      <c r="E273" s="4">
        <f>SUM(E271:E271)+E272</f>
        <v>205000</v>
      </c>
      <c r="F273" s="4">
        <f>SUM(F271:F272)</f>
        <v>5883.5</v>
      </c>
      <c r="G273" s="4">
        <f>SUM(G271:G271)+G272</f>
        <v>24711.8</v>
      </c>
      <c r="H273" s="4">
        <f>SUM(H271:H271)+H272</f>
        <v>6232</v>
      </c>
      <c r="I273" s="4">
        <f>SUM(I271:I271)+I272</f>
        <v>2900.24</v>
      </c>
      <c r="J273" s="4">
        <f>SUM(J271:J271)+J272</f>
        <v>39727.54</v>
      </c>
      <c r="K273" s="4">
        <f>SUM(K271:K271)+K272</f>
        <v>165272.46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x14ac:dyDescent="0.25">
      <c r="A274" s="6"/>
      <c r="B274" s="6"/>
      <c r="C274" s="40"/>
      <c r="D274" s="6"/>
      <c r="E274" s="49"/>
      <c r="F274" s="49"/>
      <c r="G274" s="49"/>
      <c r="H274" s="49"/>
      <c r="I274" s="49"/>
      <c r="J274" s="49"/>
      <c r="K274" s="49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x14ac:dyDescent="0.25">
      <c r="A275" s="6" t="s">
        <v>431</v>
      </c>
      <c r="B275" s="6"/>
      <c r="C275" s="40"/>
      <c r="D275" s="6"/>
      <c r="E275" s="49"/>
      <c r="F275" s="49"/>
      <c r="G275" s="49"/>
      <c r="H275" s="49"/>
      <c r="I275" s="49"/>
      <c r="J275" s="49"/>
      <c r="K275" s="49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s="2" customFormat="1" x14ac:dyDescent="0.25">
      <c r="A276" s="44" t="s">
        <v>391</v>
      </c>
      <c r="B276" s="44" t="s">
        <v>38</v>
      </c>
      <c r="C276" s="45" t="s">
        <v>366</v>
      </c>
      <c r="D276" s="44" t="s">
        <v>244</v>
      </c>
      <c r="E276" s="46">
        <v>44000</v>
      </c>
      <c r="F276" s="46">
        <v>1262.8</v>
      </c>
      <c r="G276" s="46">
        <v>0</v>
      </c>
      <c r="H276" s="46">
        <v>1337.6</v>
      </c>
      <c r="I276" s="46">
        <v>175</v>
      </c>
      <c r="J276" s="46">
        <v>2775.4</v>
      </c>
      <c r="K276" s="46">
        <v>41224.6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</row>
    <row r="277" spans="1:126" s="6" customFormat="1" x14ac:dyDescent="0.25">
      <c r="A277" s="44" t="s">
        <v>393</v>
      </c>
      <c r="B277" s="44" t="s">
        <v>38</v>
      </c>
      <c r="C277" s="45" t="s">
        <v>366</v>
      </c>
      <c r="D277" s="44" t="s">
        <v>368</v>
      </c>
      <c r="E277" s="46">
        <v>44000</v>
      </c>
      <c r="F277" s="46">
        <v>1262.8</v>
      </c>
      <c r="G277" s="46">
        <v>0</v>
      </c>
      <c r="H277" s="46">
        <v>1337.6</v>
      </c>
      <c r="I277" s="46">
        <v>175</v>
      </c>
      <c r="J277" s="46">
        <v>2775.4</v>
      </c>
      <c r="K277" s="46">
        <v>41224.6</v>
      </c>
    </row>
    <row r="278" spans="1:126" s="6" customFormat="1" x14ac:dyDescent="0.25">
      <c r="A278" s="80" t="s">
        <v>12</v>
      </c>
      <c r="B278" s="80">
        <v>2</v>
      </c>
      <c r="C278" s="81"/>
      <c r="D278" s="80"/>
      <c r="E278" s="82">
        <f>E276+E277</f>
        <v>88000</v>
      </c>
      <c r="F278" s="82">
        <f>SUM(F276:F277)</f>
        <v>2525.6</v>
      </c>
      <c r="G278" s="82">
        <f>G276+G277</f>
        <v>0</v>
      </c>
      <c r="H278" s="82">
        <f>H276+H277</f>
        <v>2675.2</v>
      </c>
      <c r="I278" s="82">
        <f>I276+I277</f>
        <v>350</v>
      </c>
      <c r="J278" s="82">
        <f>J276+J277</f>
        <v>5550.8</v>
      </c>
      <c r="K278" s="82">
        <f>K276+K277</f>
        <v>82449.2</v>
      </c>
    </row>
    <row r="280" spans="1:126" s="26" customFormat="1" x14ac:dyDescent="0.25">
      <c r="A280" s="105" t="s">
        <v>353</v>
      </c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1:126" s="26" customFormat="1" x14ac:dyDescent="0.25">
      <c r="A281" s="44" t="s">
        <v>37</v>
      </c>
      <c r="B281" s="44" t="s">
        <v>392</v>
      </c>
      <c r="C281" s="45" t="s">
        <v>366</v>
      </c>
      <c r="D281" s="44" t="s">
        <v>244</v>
      </c>
      <c r="E281" s="46">
        <v>91000</v>
      </c>
      <c r="F281" s="46">
        <f>E281*0.0287</f>
        <v>2611.6999999999998</v>
      </c>
      <c r="G281" s="46">
        <v>9988.34</v>
      </c>
      <c r="H281" s="46">
        <f>E281*0.0304</f>
        <v>2766.4</v>
      </c>
      <c r="I281" s="46">
        <v>2300</v>
      </c>
      <c r="J281" s="46">
        <v>17666.439999999999</v>
      </c>
      <c r="K281" s="46">
        <f>E281-J281</f>
        <v>73333.56</v>
      </c>
    </row>
    <row r="282" spans="1:126" s="26" customFormat="1" x14ac:dyDescent="0.25">
      <c r="A282" s="44" t="s">
        <v>394</v>
      </c>
      <c r="B282" s="44" t="s">
        <v>38</v>
      </c>
      <c r="C282" s="45" t="s">
        <v>366</v>
      </c>
      <c r="D282" s="44" t="s">
        <v>244</v>
      </c>
      <c r="E282" s="46">
        <v>44000</v>
      </c>
      <c r="F282" s="46">
        <v>1262.8</v>
      </c>
      <c r="G282" s="46">
        <v>0</v>
      </c>
      <c r="H282" s="46">
        <v>1337.6</v>
      </c>
      <c r="I282" s="46">
        <v>175</v>
      </c>
      <c r="J282" s="46">
        <v>2775.4</v>
      </c>
      <c r="K282" s="46">
        <v>41224.6</v>
      </c>
    </row>
    <row r="283" spans="1:126" x14ac:dyDescent="0.25">
      <c r="A283" s="3" t="s">
        <v>12</v>
      </c>
      <c r="B283" s="3">
        <v>2</v>
      </c>
      <c r="C283" s="34"/>
      <c r="D283" s="3"/>
      <c r="E283" s="4">
        <f>SUM(E281:E281)+E282</f>
        <v>135000</v>
      </c>
      <c r="F283" s="4">
        <f>SUM(F281:F282)</f>
        <v>3874.5</v>
      </c>
      <c r="G283" s="4">
        <f>SUM(G281:G281)+G282</f>
        <v>9988.34</v>
      </c>
      <c r="H283" s="4">
        <f>SUM(H281:H281)+H282</f>
        <v>4104</v>
      </c>
      <c r="I283" s="4">
        <f>SUM(I281:I281)+I282</f>
        <v>2475</v>
      </c>
      <c r="J283" s="4">
        <f>SUM(J281:J281)+J282</f>
        <v>20441.84</v>
      </c>
      <c r="K283" s="4">
        <f>SUM(K281:K281)+K282</f>
        <v>114558.16</v>
      </c>
    </row>
    <row r="284" spans="1:126" s="26" customFormat="1" x14ac:dyDescent="0.25">
      <c r="A284"/>
      <c r="B284"/>
      <c r="C284" s="32"/>
      <c r="D284"/>
      <c r="E284" s="1"/>
      <c r="F284" s="1"/>
      <c r="G284" s="1"/>
      <c r="H284" s="1"/>
      <c r="I284" s="1"/>
      <c r="J284" s="1"/>
      <c r="K284" s="1"/>
    </row>
    <row r="285" spans="1:126" s="26" customFormat="1" x14ac:dyDescent="0.25">
      <c r="A285" s="105" t="s">
        <v>354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1:126" x14ac:dyDescent="0.25">
      <c r="A286" s="29" t="s">
        <v>32</v>
      </c>
      <c r="B286" t="s">
        <v>36</v>
      </c>
      <c r="C286" s="32" t="s">
        <v>366</v>
      </c>
      <c r="D286" t="s">
        <v>242</v>
      </c>
      <c r="E286" s="1">
        <v>45000</v>
      </c>
      <c r="F286" s="1">
        <f t="shared" ref="F286" si="87">E286*0.0287</f>
        <v>1291.5</v>
      </c>
      <c r="G286" s="1">
        <v>945.81</v>
      </c>
      <c r="H286" s="1">
        <v>1368</v>
      </c>
      <c r="I286" s="1">
        <v>1525.12</v>
      </c>
      <c r="J286" s="30">
        <v>5130.43</v>
      </c>
      <c r="K286" s="1">
        <v>39869.57</v>
      </c>
    </row>
    <row r="287" spans="1:126" x14ac:dyDescent="0.25">
      <c r="A287" t="s">
        <v>35</v>
      </c>
      <c r="B287" t="s">
        <v>36</v>
      </c>
      <c r="C287" s="32" t="s">
        <v>366</v>
      </c>
      <c r="D287" t="s">
        <v>244</v>
      </c>
      <c r="E287" s="1">
        <v>45000</v>
      </c>
      <c r="F287" s="1">
        <v>1291.5</v>
      </c>
      <c r="G287" s="1">
        <v>1148.33</v>
      </c>
      <c r="H287" s="1">
        <v>1368</v>
      </c>
      <c r="I287" s="1">
        <v>175</v>
      </c>
      <c r="J287" s="30">
        <v>3982.83</v>
      </c>
      <c r="K287" s="1">
        <v>41017.17</v>
      </c>
    </row>
    <row r="288" spans="1:126" s="2" customFormat="1" x14ac:dyDescent="0.25">
      <c r="A288" s="5" t="s">
        <v>30</v>
      </c>
      <c r="B288" t="s">
        <v>31</v>
      </c>
      <c r="C288" s="32" t="s">
        <v>366</v>
      </c>
      <c r="D288" t="s">
        <v>242</v>
      </c>
      <c r="E288" s="1">
        <v>91000</v>
      </c>
      <c r="F288" s="1">
        <f>E288*0.0287</f>
        <v>2611.6999999999998</v>
      </c>
      <c r="G288" s="1">
        <v>9313.2800000000007</v>
      </c>
      <c r="H288" s="1">
        <v>2766.4</v>
      </c>
      <c r="I288" s="1">
        <v>4690.24</v>
      </c>
      <c r="J288" s="30">
        <v>19381.62</v>
      </c>
      <c r="K288" s="1">
        <f>E288-J288</f>
        <v>71618.38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s="2" customFormat="1" x14ac:dyDescent="0.25">
      <c r="A289" s="5" t="s">
        <v>457</v>
      </c>
      <c r="B289" t="s">
        <v>458</v>
      </c>
      <c r="C289" s="32" t="s">
        <v>366</v>
      </c>
      <c r="D289" t="s">
        <v>244</v>
      </c>
      <c r="E289" s="1">
        <v>44000</v>
      </c>
      <c r="F289" s="1">
        <v>1262.8</v>
      </c>
      <c r="G289" s="1">
        <v>0</v>
      </c>
      <c r="H289" s="1">
        <v>1337.6</v>
      </c>
      <c r="I289" s="1">
        <v>175</v>
      </c>
      <c r="J289" s="30">
        <v>2775.4</v>
      </c>
      <c r="K289" s="1">
        <v>41224.6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x14ac:dyDescent="0.25">
      <c r="A290" s="3" t="s">
        <v>12</v>
      </c>
      <c r="B290" s="3">
        <v>4</v>
      </c>
      <c r="C290" s="34"/>
      <c r="D290" s="3"/>
      <c r="E290" s="4">
        <f t="shared" ref="E290:K290" si="88">SUM(E286:E289)</f>
        <v>225000</v>
      </c>
      <c r="F290" s="4">
        <f t="shared" si="88"/>
        <v>6457.5</v>
      </c>
      <c r="G290" s="4">
        <f t="shared" si="88"/>
        <v>11407.42</v>
      </c>
      <c r="H290" s="4">
        <f t="shared" si="88"/>
        <v>6840</v>
      </c>
      <c r="I290" s="4">
        <f t="shared" si="88"/>
        <v>6565.36</v>
      </c>
      <c r="J290" s="4">
        <f t="shared" si="88"/>
        <v>31270.28</v>
      </c>
      <c r="K290" s="4">
        <f t="shared" si="88"/>
        <v>193729.72</v>
      </c>
    </row>
    <row r="292" spans="1:126" s="2" customFormat="1" x14ac:dyDescent="0.25">
      <c r="A292" s="105" t="s">
        <v>355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2" customFormat="1" x14ac:dyDescent="0.25">
      <c r="A293" s="17" t="s">
        <v>41</v>
      </c>
      <c r="B293" s="17" t="s">
        <v>298</v>
      </c>
      <c r="C293" s="37" t="s">
        <v>366</v>
      </c>
      <c r="D293" s="19" t="s">
        <v>244</v>
      </c>
      <c r="E293" s="1">
        <v>89500</v>
      </c>
      <c r="F293" s="1">
        <f>E293*0.0287</f>
        <v>2568.65</v>
      </c>
      <c r="G293" s="1">
        <v>9297.98</v>
      </c>
      <c r="H293" s="30">
        <f>E293*0.0304</f>
        <v>2720.8</v>
      </c>
      <c r="I293" s="30">
        <v>1525.12</v>
      </c>
      <c r="J293" s="30">
        <f>+F293+G293+H293+I293</f>
        <v>16112.55</v>
      </c>
      <c r="K293" s="30">
        <f>+E293-J293</f>
        <v>73387.45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2" customFormat="1" x14ac:dyDescent="0.25">
      <c r="A294" s="100" t="s">
        <v>309</v>
      </c>
      <c r="B294" s="17" t="s">
        <v>34</v>
      </c>
      <c r="C294" s="37" t="s">
        <v>365</v>
      </c>
      <c r="D294" s="19" t="s">
        <v>244</v>
      </c>
      <c r="E294" s="1">
        <v>44000</v>
      </c>
      <c r="F294" s="1">
        <v>1262.8</v>
      </c>
      <c r="G294" s="1">
        <v>0</v>
      </c>
      <c r="H294" s="30">
        <v>1337.6</v>
      </c>
      <c r="I294" s="30">
        <v>25</v>
      </c>
      <c r="J294" s="30">
        <f t="shared" ref="J294:J299" si="89">+F294+G294+H294+I294</f>
        <v>2625.4</v>
      </c>
      <c r="K294" s="30">
        <f t="shared" ref="K294:K299" si="90">+E294-J294</f>
        <v>41374.6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2" customFormat="1" x14ac:dyDescent="0.25">
      <c r="A295" t="s">
        <v>448</v>
      </c>
      <c r="B295" s="23" t="s">
        <v>226</v>
      </c>
      <c r="C295" s="32" t="s">
        <v>366</v>
      </c>
      <c r="D295" t="s">
        <v>242</v>
      </c>
      <c r="E295" s="1">
        <v>115000</v>
      </c>
      <c r="F295" s="1">
        <v>3300.5</v>
      </c>
      <c r="G295" s="1">
        <v>15633.74</v>
      </c>
      <c r="H295" s="30">
        <v>3496</v>
      </c>
      <c r="I295" s="30">
        <v>75</v>
      </c>
      <c r="J295" s="30">
        <f t="shared" si="89"/>
        <v>22505.24</v>
      </c>
      <c r="K295" s="30">
        <f t="shared" si="90"/>
        <v>92494.76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14" customFormat="1" x14ac:dyDescent="0.25">
      <c r="A296" t="s">
        <v>42</v>
      </c>
      <c r="B296" t="s">
        <v>14</v>
      </c>
      <c r="C296" s="32" t="s">
        <v>365</v>
      </c>
      <c r="D296" t="s">
        <v>242</v>
      </c>
      <c r="E296" s="1">
        <v>46000</v>
      </c>
      <c r="F296" s="1">
        <v>1320.2</v>
      </c>
      <c r="G296" s="1">
        <v>884.42</v>
      </c>
      <c r="H296" s="30">
        <f t="shared" ref="H296:H299" si="91">E296*0.0304</f>
        <v>1398.4</v>
      </c>
      <c r="I296" s="30">
        <v>4165.24</v>
      </c>
      <c r="J296" s="30">
        <f t="shared" si="89"/>
        <v>7768.26</v>
      </c>
      <c r="K296" s="30">
        <f t="shared" si="90"/>
        <v>38231.74</v>
      </c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</row>
    <row r="297" spans="1:126" s="14" customFormat="1" x14ac:dyDescent="0.25">
      <c r="A297" t="s">
        <v>432</v>
      </c>
      <c r="B297" s="23" t="s">
        <v>33</v>
      </c>
      <c r="C297" s="32" t="s">
        <v>365</v>
      </c>
      <c r="D297" t="s">
        <v>244</v>
      </c>
      <c r="E297" s="1">
        <v>44000</v>
      </c>
      <c r="F297" s="1">
        <v>1262.8</v>
      </c>
      <c r="G297" s="1">
        <v>0</v>
      </c>
      <c r="H297" s="30">
        <v>1337.6</v>
      </c>
      <c r="I297" s="30">
        <v>1275</v>
      </c>
      <c r="J297" s="30">
        <f t="shared" si="89"/>
        <v>3875.4</v>
      </c>
      <c r="K297" s="30">
        <f t="shared" si="90"/>
        <v>40124.6</v>
      </c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</row>
    <row r="298" spans="1:126" s="14" customFormat="1" x14ac:dyDescent="0.25">
      <c r="A298" t="s">
        <v>261</v>
      </c>
      <c r="B298" s="23" t="s">
        <v>22</v>
      </c>
      <c r="C298" s="32" t="s">
        <v>365</v>
      </c>
      <c r="D298" t="s">
        <v>244</v>
      </c>
      <c r="E298" s="1">
        <v>32000</v>
      </c>
      <c r="F298" s="1">
        <v>918.4</v>
      </c>
      <c r="G298" s="1">
        <v>0</v>
      </c>
      <c r="H298" s="30">
        <v>972.8</v>
      </c>
      <c r="I298" s="30">
        <v>2725</v>
      </c>
      <c r="J298" s="30">
        <f t="shared" si="89"/>
        <v>4616.2</v>
      </c>
      <c r="K298" s="30">
        <f t="shared" si="90"/>
        <v>27383.8</v>
      </c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</row>
    <row r="299" spans="1:126" s="2" customFormat="1" x14ac:dyDescent="0.25">
      <c r="A299" t="s">
        <v>45</v>
      </c>
      <c r="B299" t="s">
        <v>22</v>
      </c>
      <c r="C299" s="32" t="s">
        <v>365</v>
      </c>
      <c r="D299" t="s">
        <v>242</v>
      </c>
      <c r="E299" s="1">
        <v>32000</v>
      </c>
      <c r="F299" s="1">
        <f t="shared" ref="F299" si="92">E299*0.0287</f>
        <v>918.4</v>
      </c>
      <c r="G299" s="1">
        <v>0</v>
      </c>
      <c r="H299" s="30">
        <f t="shared" si="91"/>
        <v>972.8</v>
      </c>
      <c r="I299" s="30">
        <v>1625.12</v>
      </c>
      <c r="J299" s="30">
        <f t="shared" si="89"/>
        <v>3516.32</v>
      </c>
      <c r="K299" s="30">
        <f t="shared" si="90"/>
        <v>28483.68</v>
      </c>
      <c r="L299" s="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</row>
    <row r="300" spans="1:126" s="64" customFormat="1" x14ac:dyDescent="0.25">
      <c r="A300" s="64" t="s">
        <v>12</v>
      </c>
      <c r="B300" s="64">
        <v>7</v>
      </c>
      <c r="C300" s="65"/>
      <c r="E300" s="66">
        <f t="shared" ref="E300:K300" si="93">SUM(E293:E299)</f>
        <v>402500</v>
      </c>
      <c r="F300" s="66">
        <f t="shared" si="93"/>
        <v>11551.75</v>
      </c>
      <c r="G300" s="66">
        <f t="shared" si="93"/>
        <v>25816.14</v>
      </c>
      <c r="H300" s="66">
        <f t="shared" si="93"/>
        <v>12236</v>
      </c>
      <c r="I300" s="66">
        <f t="shared" si="93"/>
        <v>11415.48</v>
      </c>
      <c r="J300" s="66">
        <f t="shared" si="93"/>
        <v>61019.37</v>
      </c>
      <c r="K300" s="66">
        <f t="shared" si="93"/>
        <v>341480.63</v>
      </c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1:126" s="2" customFormat="1" ht="17.25" customHeight="1" x14ac:dyDescent="0.25">
      <c r="A301"/>
      <c r="B301"/>
      <c r="C301" s="32"/>
      <c r="D301"/>
      <c r="E301" s="1"/>
      <c r="F301" s="1"/>
      <c r="G301" s="1"/>
      <c r="H301" s="1"/>
      <c r="I301" s="1"/>
      <c r="J301" s="1"/>
      <c r="K301" s="1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</row>
    <row r="302" spans="1:126" s="61" customFormat="1" x14ac:dyDescent="0.25">
      <c r="A302" s="83" t="s">
        <v>425</v>
      </c>
      <c r="B302" s="83"/>
      <c r="C302" s="84"/>
      <c r="D302" s="83"/>
      <c r="E302" s="85"/>
      <c r="F302" s="85"/>
      <c r="G302" s="85"/>
      <c r="H302" s="85"/>
      <c r="I302" s="85"/>
      <c r="J302" s="85"/>
      <c r="K302" s="85"/>
    </row>
    <row r="303" spans="1:126" s="61" customFormat="1" x14ac:dyDescent="0.25">
      <c r="A303" s="29" t="s">
        <v>426</v>
      </c>
      <c r="B303" s="29" t="s">
        <v>247</v>
      </c>
      <c r="C303" s="79" t="s">
        <v>365</v>
      </c>
      <c r="D303" s="29" t="s">
        <v>244</v>
      </c>
      <c r="E303" s="48">
        <v>32000</v>
      </c>
      <c r="F303" s="48">
        <v>918.4</v>
      </c>
      <c r="G303" s="48">
        <v>0</v>
      </c>
      <c r="H303" s="48">
        <v>972.8</v>
      </c>
      <c r="I303" s="48">
        <v>175</v>
      </c>
      <c r="J303" s="48">
        <f>+F303+G303+H303+I303</f>
        <v>2066.1999999999998</v>
      </c>
      <c r="K303" s="48">
        <f>+E303-J303</f>
        <v>29933.8</v>
      </c>
    </row>
    <row r="304" spans="1:126" s="80" customFormat="1" x14ac:dyDescent="0.25">
      <c r="A304" s="29" t="s">
        <v>153</v>
      </c>
      <c r="B304" s="29" t="s">
        <v>427</v>
      </c>
      <c r="C304" s="79" t="s">
        <v>365</v>
      </c>
      <c r="D304" s="29" t="s">
        <v>242</v>
      </c>
      <c r="E304" s="48">
        <v>45000</v>
      </c>
      <c r="F304" s="48">
        <v>1291.5</v>
      </c>
      <c r="G304" s="48">
        <v>1148.33</v>
      </c>
      <c r="H304" s="48">
        <v>1368</v>
      </c>
      <c r="I304" s="48">
        <v>1650</v>
      </c>
      <c r="J304" s="48">
        <f t="shared" ref="J304:J305" si="94">+F304+G304+H304+I304</f>
        <v>5457.83</v>
      </c>
      <c r="K304" s="48">
        <v>39542.17</v>
      </c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</row>
    <row r="305" spans="1:126" s="29" customFormat="1" x14ac:dyDescent="0.25">
      <c r="A305" s="29" t="s">
        <v>445</v>
      </c>
      <c r="B305" s="29" t="s">
        <v>16</v>
      </c>
      <c r="C305" s="79" t="s">
        <v>365</v>
      </c>
      <c r="D305" s="29" t="s">
        <v>242</v>
      </c>
      <c r="E305" s="48">
        <v>123500</v>
      </c>
      <c r="F305" s="48">
        <v>3544.45</v>
      </c>
      <c r="G305" s="48">
        <v>17633.16</v>
      </c>
      <c r="H305" s="48">
        <v>3754.4</v>
      </c>
      <c r="I305" s="48">
        <v>25</v>
      </c>
      <c r="J305" s="48">
        <f t="shared" si="94"/>
        <v>24957.01</v>
      </c>
      <c r="K305" s="48">
        <v>98542.99</v>
      </c>
    </row>
    <row r="306" spans="1:126" s="44" customFormat="1" x14ac:dyDescent="0.25">
      <c r="A306" s="80" t="s">
        <v>12</v>
      </c>
      <c r="B306" s="80">
        <v>3</v>
      </c>
      <c r="C306" s="81"/>
      <c r="D306" s="80"/>
      <c r="E306" s="82">
        <f>SUM(E303:E305)</f>
        <v>200500</v>
      </c>
      <c r="F306" s="82">
        <f>SUM(F303:F305)</f>
        <v>5754.35</v>
      </c>
      <c r="G306" s="82">
        <f t="shared" ref="G306:K306" si="95">SUM(G303:G305)</f>
        <v>18781.490000000002</v>
      </c>
      <c r="H306" s="82">
        <f t="shared" si="95"/>
        <v>6095.2</v>
      </c>
      <c r="I306" s="82">
        <f t="shared" si="95"/>
        <v>1850</v>
      </c>
      <c r="J306" s="82">
        <f t="shared" si="95"/>
        <v>32481.040000000001</v>
      </c>
      <c r="K306" s="82">
        <f t="shared" si="95"/>
        <v>168018.96</v>
      </c>
    </row>
    <row r="307" spans="1:126" s="2" customFormat="1" x14ac:dyDescent="0.25">
      <c r="A307"/>
      <c r="B307"/>
      <c r="C307" s="32"/>
      <c r="D307"/>
      <c r="E307" s="1"/>
      <c r="F307" s="1"/>
      <c r="G307" s="1"/>
      <c r="H307" s="1"/>
      <c r="I307" s="1"/>
      <c r="J307" s="1"/>
      <c r="K307" s="1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s="2" customFormat="1" x14ac:dyDescent="0.25">
      <c r="A308" s="105" t="s">
        <v>91</v>
      </c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</row>
    <row r="309" spans="1:126" s="2" customFormat="1" x14ac:dyDescent="0.25">
      <c r="A309" t="s">
        <v>89</v>
      </c>
      <c r="B309" t="s">
        <v>90</v>
      </c>
      <c r="C309" s="32" t="s">
        <v>366</v>
      </c>
      <c r="D309" t="s">
        <v>242</v>
      </c>
      <c r="E309" s="1">
        <v>165000</v>
      </c>
      <c r="F309" s="1">
        <v>4735.5</v>
      </c>
      <c r="G309" s="1">
        <v>27413.040000000001</v>
      </c>
      <c r="H309" s="1">
        <v>4943.8</v>
      </c>
      <c r="I309" s="1">
        <v>25</v>
      </c>
      <c r="J309" s="1">
        <v>37117.339999999997</v>
      </c>
      <c r="K309" s="1">
        <v>127882.66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</row>
    <row r="310" spans="1:126" x14ac:dyDescent="0.25">
      <c r="A310" s="3" t="s">
        <v>12</v>
      </c>
      <c r="B310" s="3">
        <v>1</v>
      </c>
      <c r="C310" s="34"/>
      <c r="D310" s="3"/>
      <c r="E310" s="4">
        <f t="shared" ref="E310:K310" si="96">SUM(E309:E309)</f>
        <v>165000</v>
      </c>
      <c r="F310" s="4">
        <f t="shared" si="96"/>
        <v>4735.5</v>
      </c>
      <c r="G310" s="4">
        <f t="shared" si="96"/>
        <v>27413.040000000001</v>
      </c>
      <c r="H310" s="4">
        <f t="shared" si="96"/>
        <v>4943.8</v>
      </c>
      <c r="I310" s="4">
        <f t="shared" si="96"/>
        <v>25</v>
      </c>
      <c r="J310" s="4">
        <f t="shared" si="96"/>
        <v>37117.339999999997</v>
      </c>
      <c r="K310" s="4">
        <f t="shared" si="96"/>
        <v>127882.66</v>
      </c>
    </row>
    <row r="312" spans="1:126" x14ac:dyDescent="0.25">
      <c r="A312" s="105" t="s">
        <v>93</v>
      </c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1:126" x14ac:dyDescent="0.25">
      <c r="A313" t="s">
        <v>449</v>
      </c>
      <c r="B313" t="s">
        <v>18</v>
      </c>
      <c r="C313" s="32" t="s">
        <v>365</v>
      </c>
      <c r="D313" t="s">
        <v>244</v>
      </c>
      <c r="E313" s="1">
        <v>41000</v>
      </c>
      <c r="F313" s="1">
        <f t="shared" ref="F313:F321" si="97">E313*0.0287</f>
        <v>1176.7</v>
      </c>
      <c r="G313" s="1">
        <v>0</v>
      </c>
      <c r="H313" s="1">
        <f t="shared" ref="H313:H321" si="98">E313*0.0304</f>
        <v>1246.4000000000001</v>
      </c>
      <c r="I313" s="1">
        <v>1200</v>
      </c>
      <c r="J313" s="1">
        <v>3623.1</v>
      </c>
      <c r="K313" s="30">
        <v>37376.9</v>
      </c>
    </row>
    <row r="314" spans="1:126" x14ac:dyDescent="0.25">
      <c r="A314" t="s">
        <v>96</v>
      </c>
      <c r="B314" t="s">
        <v>97</v>
      </c>
      <c r="C314" s="32" t="s">
        <v>365</v>
      </c>
      <c r="D314" t="s">
        <v>242</v>
      </c>
      <c r="E314" s="1">
        <v>86000</v>
      </c>
      <c r="F314" s="1">
        <f t="shared" si="97"/>
        <v>2468.1999999999998</v>
      </c>
      <c r="G314" s="1">
        <v>8812.2199999999993</v>
      </c>
      <c r="H314" s="1">
        <f t="shared" si="98"/>
        <v>2614.4</v>
      </c>
      <c r="I314" s="1">
        <v>25</v>
      </c>
      <c r="J314" s="1">
        <v>13919.82</v>
      </c>
      <c r="K314" s="30">
        <f t="shared" ref="K314:K320" si="99">E314-J314</f>
        <v>72080.179999999993</v>
      </c>
    </row>
    <row r="315" spans="1:126" x14ac:dyDescent="0.25">
      <c r="A315" t="s">
        <v>232</v>
      </c>
      <c r="B315" t="s">
        <v>99</v>
      </c>
      <c r="C315" s="32" t="s">
        <v>365</v>
      </c>
      <c r="D315" t="s">
        <v>244</v>
      </c>
      <c r="E315" s="1">
        <v>41000</v>
      </c>
      <c r="F315" s="1">
        <f t="shared" si="97"/>
        <v>1176.7</v>
      </c>
      <c r="G315" s="1">
        <v>0</v>
      </c>
      <c r="H315" s="1">
        <f t="shared" si="98"/>
        <v>1246.4000000000001</v>
      </c>
      <c r="I315" s="1">
        <v>175</v>
      </c>
      <c r="J315" s="1">
        <v>2598.1</v>
      </c>
      <c r="K315" s="30">
        <v>38401.9</v>
      </c>
    </row>
    <row r="316" spans="1:126" x14ac:dyDescent="0.25">
      <c r="A316" t="s">
        <v>250</v>
      </c>
      <c r="B316" t="s">
        <v>99</v>
      </c>
      <c r="C316" s="32" t="s">
        <v>365</v>
      </c>
      <c r="D316" t="s">
        <v>244</v>
      </c>
      <c r="E316" s="1">
        <v>41000</v>
      </c>
      <c r="F316" s="1">
        <f t="shared" si="97"/>
        <v>1176.7</v>
      </c>
      <c r="G316" s="1">
        <v>0</v>
      </c>
      <c r="H316" s="1">
        <f t="shared" si="98"/>
        <v>1246.4000000000001</v>
      </c>
      <c r="I316" s="1">
        <v>1525.12</v>
      </c>
      <c r="J316" s="1">
        <v>3948.22</v>
      </c>
      <c r="K316" s="30">
        <v>37051.78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</row>
    <row r="317" spans="1:126" x14ac:dyDescent="0.25">
      <c r="A317" t="s">
        <v>266</v>
      </c>
      <c r="B317" t="s">
        <v>265</v>
      </c>
      <c r="C317" s="32" t="s">
        <v>366</v>
      </c>
      <c r="D317" t="s">
        <v>244</v>
      </c>
      <c r="E317" s="1">
        <v>41000</v>
      </c>
      <c r="F317" s="1">
        <f>E317*0.0287</f>
        <v>1176.7</v>
      </c>
      <c r="G317" s="1">
        <v>0</v>
      </c>
      <c r="H317" s="1">
        <f>E317*0.0304</f>
        <v>1246.4000000000001</v>
      </c>
      <c r="I317" s="1">
        <v>175</v>
      </c>
      <c r="J317" s="1">
        <v>2598.1</v>
      </c>
      <c r="K317" s="30">
        <v>38401.9</v>
      </c>
    </row>
    <row r="318" spans="1:126" x14ac:dyDescent="0.25">
      <c r="A318" t="s">
        <v>268</v>
      </c>
      <c r="B318" t="s">
        <v>53</v>
      </c>
      <c r="C318" s="32" t="s">
        <v>365</v>
      </c>
      <c r="D318" t="s">
        <v>244</v>
      </c>
      <c r="E318" s="1">
        <v>41000</v>
      </c>
      <c r="F318" s="1">
        <f t="shared" si="97"/>
        <v>1176.7</v>
      </c>
      <c r="G318" s="1">
        <v>0</v>
      </c>
      <c r="H318" s="1">
        <f t="shared" si="98"/>
        <v>1246.4000000000001</v>
      </c>
      <c r="I318" s="1">
        <v>275</v>
      </c>
      <c r="J318" s="1">
        <v>2698.1</v>
      </c>
      <c r="K318" s="30">
        <v>38301.9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267</v>
      </c>
      <c r="B319" t="s">
        <v>53</v>
      </c>
      <c r="C319" s="32" t="s">
        <v>365</v>
      </c>
      <c r="D319" t="s">
        <v>244</v>
      </c>
      <c r="E319" s="15">
        <v>36000</v>
      </c>
      <c r="F319" s="1">
        <f t="shared" si="97"/>
        <v>1033.2</v>
      </c>
      <c r="G319" s="1">
        <v>0</v>
      </c>
      <c r="H319" s="1">
        <f t="shared" si="98"/>
        <v>1094.4000000000001</v>
      </c>
      <c r="I319" s="1">
        <v>175</v>
      </c>
      <c r="J319" s="1">
        <f t="shared" ref="J319:J320" si="100">F319+G319+H319+I319</f>
        <v>2302.6</v>
      </c>
      <c r="K319" s="1">
        <v>33697.4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t="s">
        <v>217</v>
      </c>
      <c r="B320" t="s">
        <v>99</v>
      </c>
      <c r="C320" s="32" t="s">
        <v>365</v>
      </c>
      <c r="D320" t="s">
        <v>244</v>
      </c>
      <c r="E320" s="1">
        <v>39000</v>
      </c>
      <c r="F320" s="1">
        <f t="shared" si="97"/>
        <v>1119.3</v>
      </c>
      <c r="G320" s="1">
        <v>301.52</v>
      </c>
      <c r="H320" s="1">
        <f t="shared" si="98"/>
        <v>1185.5999999999999</v>
      </c>
      <c r="I320" s="1">
        <v>175</v>
      </c>
      <c r="J320" s="1">
        <f t="shared" si="100"/>
        <v>2781.42</v>
      </c>
      <c r="K320" s="1">
        <f t="shared" si="99"/>
        <v>36218.58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A321" t="s">
        <v>216</v>
      </c>
      <c r="B321" t="s">
        <v>99</v>
      </c>
      <c r="C321" s="32" t="s">
        <v>365</v>
      </c>
      <c r="D321" t="s">
        <v>244</v>
      </c>
      <c r="E321" s="1">
        <v>41000</v>
      </c>
      <c r="F321" s="1">
        <f t="shared" si="97"/>
        <v>1176.7</v>
      </c>
      <c r="G321" s="1">
        <v>0</v>
      </c>
      <c r="H321" s="1">
        <f t="shared" si="98"/>
        <v>1246.4000000000001</v>
      </c>
      <c r="I321" s="1">
        <v>1525.12</v>
      </c>
      <c r="J321" s="1">
        <v>3948.22</v>
      </c>
      <c r="K321" s="1">
        <v>37051.78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s="3" t="s">
        <v>12</v>
      </c>
      <c r="B322" s="3">
        <v>9</v>
      </c>
      <c r="C322" s="34"/>
      <c r="D322" s="3"/>
      <c r="E322" s="4">
        <f t="shared" ref="E322:K322" si="101">SUM(E313:E321)</f>
        <v>407000</v>
      </c>
      <c r="F322" s="4">
        <f t="shared" si="101"/>
        <v>11680.9</v>
      </c>
      <c r="G322" s="4">
        <f t="shared" si="101"/>
        <v>9113.74</v>
      </c>
      <c r="H322" s="4">
        <f t="shared" si="101"/>
        <v>12372.8</v>
      </c>
      <c r="I322" s="4">
        <f t="shared" si="101"/>
        <v>5250.24</v>
      </c>
      <c r="J322" s="4">
        <f t="shared" si="101"/>
        <v>38417.68</v>
      </c>
      <c r="K322" s="4">
        <f t="shared" si="101"/>
        <v>368582.32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</row>
    <row r="324" spans="1:126" x14ac:dyDescent="0.25">
      <c r="A324" s="31" t="s">
        <v>488</v>
      </c>
      <c r="B324" s="31"/>
      <c r="C324" s="40"/>
      <c r="D324" s="31"/>
      <c r="E324" s="31"/>
      <c r="F324" s="31"/>
      <c r="G324" s="31"/>
      <c r="H324" s="31"/>
      <c r="I324" s="31"/>
      <c r="J324" s="31"/>
      <c r="K324" s="31"/>
    </row>
    <row r="325" spans="1:126" x14ac:dyDescent="0.25">
      <c r="A325" s="28" t="s">
        <v>100</v>
      </c>
      <c r="B325" s="28" t="s">
        <v>92</v>
      </c>
      <c r="C325" s="39" t="s">
        <v>365</v>
      </c>
      <c r="D325" s="5" t="s">
        <v>242</v>
      </c>
      <c r="E325" s="30">
        <v>101000</v>
      </c>
      <c r="F325" s="30">
        <f>E325*0.0287</f>
        <v>2898.7</v>
      </c>
      <c r="G325" s="30">
        <v>11665.53</v>
      </c>
      <c r="H325" s="30">
        <f>E325*0.0304</f>
        <v>3070.4</v>
      </c>
      <c r="I325" s="30">
        <v>2875.24</v>
      </c>
      <c r="J325" s="30">
        <f>+F325+G325+H325+I325</f>
        <v>20509.87</v>
      </c>
      <c r="K325" s="30">
        <f>E325-J325</f>
        <v>80490.13</v>
      </c>
    </row>
    <row r="326" spans="1:126" x14ac:dyDescent="0.25">
      <c r="A326" s="64" t="s">
        <v>12</v>
      </c>
      <c r="B326" s="64">
        <v>1</v>
      </c>
      <c r="C326" s="65"/>
      <c r="D326" s="64"/>
      <c r="E326" s="66">
        <f t="shared" ref="E326:K326" si="102">SUM(E325)</f>
        <v>101000</v>
      </c>
      <c r="F326" s="66">
        <f t="shared" si="102"/>
        <v>2898.7</v>
      </c>
      <c r="G326" s="66">
        <f t="shared" si="102"/>
        <v>11665.53</v>
      </c>
      <c r="H326" s="66">
        <f t="shared" si="102"/>
        <v>3070.4</v>
      </c>
      <c r="I326" s="66">
        <f t="shared" si="102"/>
        <v>2875.24</v>
      </c>
      <c r="J326" s="66">
        <f t="shared" si="102"/>
        <v>20509.87</v>
      </c>
      <c r="K326" s="66">
        <f t="shared" si="102"/>
        <v>80490.13</v>
      </c>
    </row>
    <row r="328" spans="1:126" x14ac:dyDescent="0.25">
      <c r="A328" s="10" t="s">
        <v>101</v>
      </c>
      <c r="B328" s="10"/>
      <c r="C328" s="36"/>
      <c r="D328" s="12"/>
      <c r="E328" s="10"/>
      <c r="F328" s="10"/>
      <c r="G328" s="10"/>
      <c r="H328" s="10"/>
      <c r="I328" s="10"/>
      <c r="J328" s="10"/>
      <c r="K328" s="10"/>
    </row>
    <row r="329" spans="1:126" x14ac:dyDescent="0.25">
      <c r="A329" t="s">
        <v>218</v>
      </c>
      <c r="B329" t="s">
        <v>112</v>
      </c>
      <c r="C329" s="32" t="s">
        <v>366</v>
      </c>
      <c r="D329" t="s">
        <v>244</v>
      </c>
      <c r="E329" s="1">
        <v>76000</v>
      </c>
      <c r="F329" s="1">
        <f>E329*0.0287</f>
        <v>2181.1999999999998</v>
      </c>
      <c r="G329" s="1">
        <v>6497.56</v>
      </c>
      <c r="H329" s="1">
        <f>E329*0.0304</f>
        <v>2310.4</v>
      </c>
      <c r="I329" s="1">
        <v>175</v>
      </c>
      <c r="J329" s="1">
        <f>+F329+G329+H329+I329</f>
        <v>11164.16</v>
      </c>
      <c r="K329" s="1">
        <f>+E329-J329</f>
        <v>64835.839999999997</v>
      </c>
    </row>
    <row r="330" spans="1:126" x14ac:dyDescent="0.25">
      <c r="A330" t="s">
        <v>102</v>
      </c>
      <c r="B330" t="s">
        <v>103</v>
      </c>
      <c r="C330" s="32" t="s">
        <v>365</v>
      </c>
      <c r="D330" t="s">
        <v>242</v>
      </c>
      <c r="E330" s="1">
        <v>81000</v>
      </c>
      <c r="F330" s="1">
        <f t="shared" ref="F330:F339" si="103">E330*0.0287</f>
        <v>2324.6999999999998</v>
      </c>
      <c r="G330" s="1">
        <v>7636.09</v>
      </c>
      <c r="H330" s="1">
        <f t="shared" ref="H330:H336" si="104">E330*0.0304</f>
        <v>2462.4</v>
      </c>
      <c r="I330" s="1">
        <v>425</v>
      </c>
      <c r="J330" s="1">
        <f t="shared" ref="J330:J339" si="105">+F330+G330+H330+I330</f>
        <v>12848.19</v>
      </c>
      <c r="K330" s="1">
        <f t="shared" ref="K330:K339" si="106">+E330-J330</f>
        <v>68151.81</v>
      </c>
    </row>
    <row r="331" spans="1:126" x14ac:dyDescent="0.25">
      <c r="A331" t="s">
        <v>104</v>
      </c>
      <c r="B331" t="s">
        <v>47</v>
      </c>
      <c r="C331" s="32" t="s">
        <v>366</v>
      </c>
      <c r="D331" t="s">
        <v>244</v>
      </c>
      <c r="E331" s="1">
        <v>24150</v>
      </c>
      <c r="F331" s="1">
        <f>E331*0.0287</f>
        <v>693.11</v>
      </c>
      <c r="G331" s="1">
        <v>0</v>
      </c>
      <c r="H331" s="1">
        <f>E331*0.0304</f>
        <v>734.16</v>
      </c>
      <c r="I331" s="1">
        <v>1654</v>
      </c>
      <c r="J331" s="1">
        <f t="shared" si="105"/>
        <v>3081.27</v>
      </c>
      <c r="K331" s="1">
        <f t="shared" si="106"/>
        <v>21068.73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t="s">
        <v>264</v>
      </c>
      <c r="B332" t="s">
        <v>247</v>
      </c>
      <c r="C332" s="32" t="s">
        <v>365</v>
      </c>
      <c r="D332" t="s">
        <v>244</v>
      </c>
      <c r="E332" s="1">
        <v>33000</v>
      </c>
      <c r="F332" s="1">
        <v>947.1</v>
      </c>
      <c r="G332" s="1">
        <v>7636.09</v>
      </c>
      <c r="H332" s="1">
        <v>1003.2</v>
      </c>
      <c r="I332" s="1">
        <v>1525.12</v>
      </c>
      <c r="J332" s="1">
        <f t="shared" si="105"/>
        <v>11111.51</v>
      </c>
      <c r="K332" s="1">
        <f t="shared" si="106"/>
        <v>21888.49</v>
      </c>
    </row>
    <row r="333" spans="1:126" x14ac:dyDescent="0.25">
      <c r="A333" t="s">
        <v>105</v>
      </c>
      <c r="B333" t="s">
        <v>106</v>
      </c>
      <c r="C333" s="32" t="s">
        <v>365</v>
      </c>
      <c r="D333" t="s">
        <v>244</v>
      </c>
      <c r="E333" s="1">
        <v>81000</v>
      </c>
      <c r="F333" s="1">
        <f t="shared" si="103"/>
        <v>2324.6999999999998</v>
      </c>
      <c r="G333" s="1">
        <v>0</v>
      </c>
      <c r="H333" s="1">
        <f t="shared" si="104"/>
        <v>2462.4</v>
      </c>
      <c r="I333" s="1">
        <v>25</v>
      </c>
      <c r="J333" s="1">
        <f t="shared" si="105"/>
        <v>4812.1000000000004</v>
      </c>
      <c r="K333" s="1">
        <f t="shared" si="106"/>
        <v>76187.899999999994</v>
      </c>
    </row>
    <row r="334" spans="1:126" x14ac:dyDescent="0.25">
      <c r="A334" t="s">
        <v>107</v>
      </c>
      <c r="B334" t="s">
        <v>211</v>
      </c>
      <c r="C334" s="32" t="s">
        <v>365</v>
      </c>
      <c r="D334" t="s">
        <v>242</v>
      </c>
      <c r="E334" s="1">
        <v>41000</v>
      </c>
      <c r="F334" s="1">
        <f t="shared" si="103"/>
        <v>1176.7</v>
      </c>
      <c r="G334" s="1">
        <v>583.79</v>
      </c>
      <c r="H334" s="1">
        <f t="shared" si="104"/>
        <v>1246.4000000000001</v>
      </c>
      <c r="I334" s="1">
        <v>665</v>
      </c>
      <c r="J334" s="1">
        <f t="shared" si="105"/>
        <v>3671.89</v>
      </c>
      <c r="K334" s="1">
        <f t="shared" si="106"/>
        <v>37328.11</v>
      </c>
    </row>
    <row r="335" spans="1:126" x14ac:dyDescent="0.25">
      <c r="A335" t="s">
        <v>234</v>
      </c>
      <c r="B335" t="s">
        <v>103</v>
      </c>
      <c r="C335" s="32" t="s">
        <v>365</v>
      </c>
      <c r="D335" t="s">
        <v>244</v>
      </c>
      <c r="E335" s="1">
        <v>41000</v>
      </c>
      <c r="F335" s="1">
        <f t="shared" si="103"/>
        <v>1176.7</v>
      </c>
      <c r="G335" s="1">
        <v>0</v>
      </c>
      <c r="H335" s="1">
        <f t="shared" si="104"/>
        <v>1246.4000000000001</v>
      </c>
      <c r="I335" s="1">
        <v>863</v>
      </c>
      <c r="J335" s="1">
        <f t="shared" si="105"/>
        <v>3286.1</v>
      </c>
      <c r="K335" s="1">
        <f t="shared" si="106"/>
        <v>37713.9</v>
      </c>
    </row>
    <row r="336" spans="1:126" x14ac:dyDescent="0.25">
      <c r="A336" t="s">
        <v>233</v>
      </c>
      <c r="B336" t="s">
        <v>485</v>
      </c>
      <c r="C336" s="32" t="s">
        <v>366</v>
      </c>
      <c r="D336" t="s">
        <v>244</v>
      </c>
      <c r="E336" s="1">
        <v>59000</v>
      </c>
      <c r="F336" s="1">
        <f t="shared" si="103"/>
        <v>1693.3</v>
      </c>
      <c r="G336" s="1">
        <v>2758.45</v>
      </c>
      <c r="H336" s="1">
        <f t="shared" si="104"/>
        <v>1793.6</v>
      </c>
      <c r="I336" s="1">
        <v>2875.24</v>
      </c>
      <c r="J336" s="1">
        <f t="shared" si="105"/>
        <v>9120.59</v>
      </c>
      <c r="K336" s="1">
        <f t="shared" si="106"/>
        <v>49879.41</v>
      </c>
    </row>
    <row r="337" spans="1:126" x14ac:dyDescent="0.25">
      <c r="A337" t="s">
        <v>333</v>
      </c>
      <c r="B337" t="s">
        <v>247</v>
      </c>
      <c r="C337" s="32" t="s">
        <v>365</v>
      </c>
      <c r="D337" t="s">
        <v>244</v>
      </c>
      <c r="E337" s="1">
        <v>32000</v>
      </c>
      <c r="F337" s="1">
        <f t="shared" ref="F337" si="107">E337*0.0287</f>
        <v>918.4</v>
      </c>
      <c r="G337" s="1">
        <v>0</v>
      </c>
      <c r="H337" s="1">
        <f t="shared" ref="H337" si="108">E337*0.0304</f>
        <v>972.8</v>
      </c>
      <c r="I337" s="1">
        <v>1525.12</v>
      </c>
      <c r="J337" s="1">
        <f t="shared" si="105"/>
        <v>3416.32</v>
      </c>
      <c r="K337" s="1">
        <f t="shared" si="106"/>
        <v>28583.68</v>
      </c>
    </row>
    <row r="338" spans="1:126" x14ac:dyDescent="0.25">
      <c r="A338" t="s">
        <v>467</v>
      </c>
      <c r="B338" t="s">
        <v>16</v>
      </c>
      <c r="C338" s="32" t="s">
        <v>366</v>
      </c>
      <c r="D338" t="s">
        <v>244</v>
      </c>
      <c r="E338" s="1">
        <v>125000</v>
      </c>
      <c r="F338" s="1">
        <f t="shared" si="103"/>
        <v>3587.5</v>
      </c>
      <c r="G338" s="1">
        <v>17985.990000000002</v>
      </c>
      <c r="H338" s="1">
        <v>3800</v>
      </c>
      <c r="I338" s="1">
        <v>25</v>
      </c>
      <c r="J338" s="1">
        <f t="shared" si="105"/>
        <v>25398.49</v>
      </c>
      <c r="K338" s="1">
        <f t="shared" si="106"/>
        <v>99601.51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t="s">
        <v>395</v>
      </c>
      <c r="B339" t="s">
        <v>396</v>
      </c>
      <c r="C339" s="32" t="s">
        <v>365</v>
      </c>
      <c r="D339" t="s">
        <v>244</v>
      </c>
      <c r="E339" s="1">
        <v>31350</v>
      </c>
      <c r="F339" s="1">
        <f t="shared" si="103"/>
        <v>899.75</v>
      </c>
      <c r="G339" s="1">
        <v>0</v>
      </c>
      <c r="H339" s="1">
        <v>953.04</v>
      </c>
      <c r="I339" s="1">
        <v>1935</v>
      </c>
      <c r="J339" s="1">
        <f t="shared" si="105"/>
        <v>3787.79</v>
      </c>
      <c r="K339" s="1">
        <f t="shared" si="106"/>
        <v>27562.21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s="3" t="s">
        <v>12</v>
      </c>
      <c r="B340" s="3">
        <v>11</v>
      </c>
      <c r="C340" s="34"/>
      <c r="D340" s="3"/>
      <c r="E340" s="4">
        <f t="shared" ref="E340:K340" si="109">SUM(E329:E339)</f>
        <v>624500</v>
      </c>
      <c r="F340" s="4">
        <f t="shared" si="109"/>
        <v>17923.16</v>
      </c>
      <c r="G340" s="4">
        <f t="shared" si="109"/>
        <v>43097.97</v>
      </c>
      <c r="H340" s="4">
        <f t="shared" si="109"/>
        <v>18984.8</v>
      </c>
      <c r="I340" s="4">
        <f t="shared" si="109"/>
        <v>11692.48</v>
      </c>
      <c r="J340" s="4">
        <f t="shared" si="109"/>
        <v>91698.41</v>
      </c>
      <c r="K340" s="4">
        <f t="shared" si="109"/>
        <v>532801.59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2" spans="1:126" x14ac:dyDescent="0.25">
      <c r="A342" s="10" t="s">
        <v>316</v>
      </c>
      <c r="B342" s="10"/>
      <c r="C342" s="36"/>
      <c r="D342" s="12"/>
      <c r="E342" s="10"/>
      <c r="F342" s="10"/>
      <c r="G342" s="10"/>
      <c r="H342" s="10"/>
      <c r="I342" s="10"/>
      <c r="J342" s="10"/>
      <c r="K342" s="10"/>
    </row>
    <row r="343" spans="1:126" s="5" customFormat="1" x14ac:dyDescent="0.25">
      <c r="A343" s="28" t="s">
        <v>108</v>
      </c>
      <c r="B343" s="5" t="s">
        <v>109</v>
      </c>
      <c r="C343" s="39" t="s">
        <v>365</v>
      </c>
      <c r="D343" s="5" t="s">
        <v>242</v>
      </c>
      <c r="E343" s="30">
        <v>66000</v>
      </c>
      <c r="F343" s="30">
        <f>E343*0.0287</f>
        <v>1894.2</v>
      </c>
      <c r="G343" s="30">
        <v>4615.76</v>
      </c>
      <c r="H343" s="30">
        <f>E343*0.0304</f>
        <v>2006.4</v>
      </c>
      <c r="I343" s="30">
        <v>125</v>
      </c>
      <c r="J343" s="30">
        <f t="shared" ref="J343" si="110">F343+G343+H343+I343</f>
        <v>8641.36</v>
      </c>
      <c r="K343" s="30">
        <f t="shared" ref="K343" si="111">E343-J343</f>
        <v>57358.64</v>
      </c>
    </row>
    <row r="344" spans="1:126" x14ac:dyDescent="0.25">
      <c r="A344" t="s">
        <v>110</v>
      </c>
      <c r="B344" t="s">
        <v>219</v>
      </c>
      <c r="C344" s="32" t="s">
        <v>365</v>
      </c>
      <c r="D344" t="s">
        <v>242</v>
      </c>
      <c r="E344" s="1">
        <v>66000</v>
      </c>
      <c r="F344" s="1">
        <f t="shared" ref="F344" si="112">E344*0.0287</f>
        <v>1894.2</v>
      </c>
      <c r="G344" s="1">
        <v>4345.7299999999996</v>
      </c>
      <c r="H344" s="1">
        <f t="shared" ref="H344:H345" si="113">E344*0.0304</f>
        <v>2006.4</v>
      </c>
      <c r="I344" s="1">
        <v>1375.12</v>
      </c>
      <c r="J344" s="1">
        <v>9621.4500000000007</v>
      </c>
      <c r="K344" s="1">
        <v>56378.55</v>
      </c>
    </row>
    <row r="345" spans="1:126" x14ac:dyDescent="0.25">
      <c r="A345" t="s">
        <v>111</v>
      </c>
      <c r="B345" t="s">
        <v>112</v>
      </c>
      <c r="C345" s="32" t="s">
        <v>366</v>
      </c>
      <c r="D345" t="s">
        <v>242</v>
      </c>
      <c r="E345" s="1">
        <v>60000</v>
      </c>
      <c r="F345" s="1">
        <v>1722</v>
      </c>
      <c r="G345" s="1">
        <v>3486.68</v>
      </c>
      <c r="H345" s="1">
        <f t="shared" si="113"/>
        <v>1824</v>
      </c>
      <c r="I345" s="1">
        <v>25</v>
      </c>
      <c r="J345" s="1">
        <v>7057.68</v>
      </c>
      <c r="K345" s="1">
        <v>52942.32</v>
      </c>
    </row>
    <row r="346" spans="1:126" x14ac:dyDescent="0.25">
      <c r="A346" s="5" t="s">
        <v>319</v>
      </c>
      <c r="B346" t="s">
        <v>109</v>
      </c>
      <c r="C346" s="32" t="s">
        <v>365</v>
      </c>
      <c r="D346" s="5" t="s">
        <v>242</v>
      </c>
      <c r="E346" s="1">
        <v>60000</v>
      </c>
      <c r="F346" s="1">
        <v>1722</v>
      </c>
      <c r="G346" s="1">
        <v>3486.68</v>
      </c>
      <c r="H346" s="1">
        <v>1824</v>
      </c>
      <c r="I346" s="1">
        <v>175</v>
      </c>
      <c r="J346" s="1">
        <v>7207.68</v>
      </c>
      <c r="K346" s="1">
        <v>52792.32</v>
      </c>
    </row>
    <row r="347" spans="1:126" x14ac:dyDescent="0.25">
      <c r="A347" t="s">
        <v>317</v>
      </c>
      <c r="B347" t="s">
        <v>16</v>
      </c>
      <c r="C347" s="32" t="s">
        <v>365</v>
      </c>
      <c r="D347" t="s">
        <v>244</v>
      </c>
      <c r="E347" s="1">
        <v>90000</v>
      </c>
      <c r="F347" s="1">
        <f t="shared" ref="F347" si="114">E347*0.0287</f>
        <v>2583</v>
      </c>
      <c r="G347" s="1">
        <v>9753.1200000000008</v>
      </c>
      <c r="H347" s="1">
        <f t="shared" ref="H347" si="115">E347*0.0304</f>
        <v>2736</v>
      </c>
      <c r="I347" s="1">
        <v>25</v>
      </c>
      <c r="J347" s="1">
        <f t="shared" ref="J347" si="116">F347+G347+H347+I347</f>
        <v>15097.12</v>
      </c>
      <c r="K347" s="1">
        <v>74902.880000000005</v>
      </c>
    </row>
    <row r="348" spans="1:126" x14ac:dyDescent="0.25">
      <c r="A348" s="3" t="s">
        <v>12</v>
      </c>
      <c r="B348" s="3">
        <v>5</v>
      </c>
      <c r="C348" s="34"/>
      <c r="D348" s="3"/>
      <c r="E348" s="4">
        <f t="shared" ref="E348:K348" si="117">SUM(E343:E347)</f>
        <v>342000</v>
      </c>
      <c r="F348" s="4">
        <f t="shared" si="117"/>
        <v>9815.4</v>
      </c>
      <c r="G348" s="4">
        <f t="shared" si="117"/>
        <v>25687.97</v>
      </c>
      <c r="H348" s="4">
        <f t="shared" si="117"/>
        <v>10396.799999999999</v>
      </c>
      <c r="I348" s="4">
        <f t="shared" si="117"/>
        <v>1725.12</v>
      </c>
      <c r="J348" s="4">
        <f t="shared" si="117"/>
        <v>47625.29</v>
      </c>
      <c r="K348" s="4">
        <f t="shared" si="117"/>
        <v>294374.71000000002</v>
      </c>
    </row>
    <row r="350" spans="1:126" x14ac:dyDescent="0.25">
      <c r="A350" s="10" t="s">
        <v>487</v>
      </c>
      <c r="B350" s="10"/>
      <c r="C350" s="36"/>
      <c r="D350" s="12"/>
      <c r="E350" s="10"/>
      <c r="F350" s="10"/>
      <c r="G350" s="10"/>
      <c r="H350" s="10"/>
      <c r="I350" s="10"/>
      <c r="J350" s="10"/>
      <c r="K350" s="10"/>
    </row>
    <row r="351" spans="1:126" x14ac:dyDescent="0.25">
      <c r="A351" t="s">
        <v>113</v>
      </c>
      <c r="B351" t="s">
        <v>212</v>
      </c>
      <c r="C351" s="32" t="s">
        <v>365</v>
      </c>
      <c r="D351" t="s">
        <v>242</v>
      </c>
      <c r="E351" s="1">
        <v>41000</v>
      </c>
      <c r="F351" s="1">
        <f>E351*0.0287</f>
        <v>1176.7</v>
      </c>
      <c r="G351" s="30">
        <v>583.79</v>
      </c>
      <c r="H351" s="1">
        <f>E351*0.0304</f>
        <v>1246.4000000000001</v>
      </c>
      <c r="I351" s="1">
        <v>275</v>
      </c>
      <c r="J351" s="1">
        <f t="shared" ref="J351:J353" si="118">F351+G351+H351+I351</f>
        <v>3281.89</v>
      </c>
      <c r="K351" s="1">
        <f t="shared" ref="K351:K353" si="119">E351-J351</f>
        <v>37718.11</v>
      </c>
    </row>
    <row r="352" spans="1:126" x14ac:dyDescent="0.25">
      <c r="A352" t="s">
        <v>115</v>
      </c>
      <c r="B352" t="s">
        <v>213</v>
      </c>
      <c r="C352" s="32" t="s">
        <v>366</v>
      </c>
      <c r="D352" t="s">
        <v>242</v>
      </c>
      <c r="E352" s="1">
        <v>41000</v>
      </c>
      <c r="F352" s="1">
        <f t="shared" ref="F352:F353" si="120">E352*0.0287</f>
        <v>1176.7</v>
      </c>
      <c r="G352" s="30">
        <v>583.79</v>
      </c>
      <c r="H352" s="1">
        <f t="shared" ref="H352:H354" si="121">E352*0.0304</f>
        <v>1246.4000000000001</v>
      </c>
      <c r="I352" s="1">
        <v>295</v>
      </c>
      <c r="J352" s="1">
        <f t="shared" si="118"/>
        <v>3301.89</v>
      </c>
      <c r="K352" s="1">
        <f t="shared" si="119"/>
        <v>37698.11</v>
      </c>
    </row>
    <row r="353" spans="1:136" x14ac:dyDescent="0.25">
      <c r="A353" t="s">
        <v>116</v>
      </c>
      <c r="B353" t="s">
        <v>213</v>
      </c>
      <c r="C353" s="32" t="s">
        <v>366</v>
      </c>
      <c r="D353" t="s">
        <v>242</v>
      </c>
      <c r="E353" s="1">
        <v>41000</v>
      </c>
      <c r="F353" s="1">
        <f t="shared" si="120"/>
        <v>1176.7</v>
      </c>
      <c r="G353" s="30">
        <v>583.79</v>
      </c>
      <c r="H353" s="1">
        <f t="shared" si="121"/>
        <v>1246.4000000000001</v>
      </c>
      <c r="I353" s="1">
        <v>175</v>
      </c>
      <c r="J353" s="1">
        <f t="shared" si="118"/>
        <v>3181.89</v>
      </c>
      <c r="K353" s="1">
        <f t="shared" si="119"/>
        <v>37818.11</v>
      </c>
    </row>
    <row r="354" spans="1:136" x14ac:dyDescent="0.25">
      <c r="A354" t="s">
        <v>433</v>
      </c>
      <c r="B354" t="s">
        <v>92</v>
      </c>
      <c r="C354" s="32" t="s">
        <v>366</v>
      </c>
      <c r="D354" t="s">
        <v>244</v>
      </c>
      <c r="E354" s="1">
        <v>41000</v>
      </c>
      <c r="F354" s="1">
        <v>1176.7</v>
      </c>
      <c r="G354" s="30">
        <v>0</v>
      </c>
      <c r="H354" s="1">
        <f t="shared" si="121"/>
        <v>1246.4000000000001</v>
      </c>
      <c r="I354" s="1">
        <v>565</v>
      </c>
      <c r="J354" s="1">
        <v>2988.1</v>
      </c>
      <c r="K354" s="1">
        <v>38011.9</v>
      </c>
    </row>
    <row r="355" spans="1:136" x14ac:dyDescent="0.25">
      <c r="A355" s="3" t="s">
        <v>12</v>
      </c>
      <c r="B355" s="3">
        <v>4</v>
      </c>
      <c r="C355" s="34"/>
      <c r="D355" s="3"/>
      <c r="E355" s="4">
        <f>SUM(E351:E354)</f>
        <v>164000</v>
      </c>
      <c r="F355" s="4">
        <f>SUM(F351:F354)</f>
        <v>4706.8</v>
      </c>
      <c r="G355" s="66">
        <f>SUM(G351:G353)+G354</f>
        <v>1751.37</v>
      </c>
      <c r="H355" s="4">
        <f>SUM(H351:H353)+H354</f>
        <v>4985.6000000000004</v>
      </c>
      <c r="I355" s="4">
        <f>SUM(I351:I354)</f>
        <v>1310</v>
      </c>
      <c r="J355" s="4">
        <f>SUM(J351:J353)+J354</f>
        <v>12753.77</v>
      </c>
      <c r="K355" s="4">
        <f>SUM(K351:K353)+K354</f>
        <v>151246.23000000001</v>
      </c>
    </row>
    <row r="356" spans="1:136" s="5" customFormat="1" x14ac:dyDescent="0.25">
      <c r="C356" s="39"/>
      <c r="E356" s="30"/>
      <c r="F356" s="30"/>
      <c r="G356" s="30"/>
      <c r="H356" s="30"/>
      <c r="I356" s="30"/>
      <c r="J356" s="30"/>
      <c r="K356" s="30"/>
    </row>
    <row r="357" spans="1:136" x14ac:dyDescent="0.25">
      <c r="A357" s="2" t="s">
        <v>225</v>
      </c>
    </row>
    <row r="358" spans="1:136" s="3" customFormat="1" x14ac:dyDescent="0.25">
      <c r="A358" s="61" t="s">
        <v>383</v>
      </c>
      <c r="B358" s="5" t="s">
        <v>384</v>
      </c>
      <c r="C358" s="39" t="s">
        <v>365</v>
      </c>
      <c r="D358" s="5" t="s">
        <v>244</v>
      </c>
      <c r="E358" s="30">
        <v>32000</v>
      </c>
      <c r="F358" s="30">
        <v>918.4</v>
      </c>
      <c r="G358" s="30">
        <v>0</v>
      </c>
      <c r="H358" s="30">
        <v>972.8</v>
      </c>
      <c r="I358" s="30">
        <v>3075</v>
      </c>
      <c r="J358" s="30">
        <v>4966.2</v>
      </c>
      <c r="K358" s="30">
        <v>27033.8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</row>
    <row r="359" spans="1:136" x14ac:dyDescent="0.25">
      <c r="A359" s="60" t="s">
        <v>321</v>
      </c>
      <c r="B359" s="60" t="s">
        <v>322</v>
      </c>
      <c r="C359" s="62" t="s">
        <v>365</v>
      </c>
      <c r="D359" s="63" t="s">
        <v>244</v>
      </c>
      <c r="E359" s="30">
        <v>28000</v>
      </c>
      <c r="F359" s="30">
        <v>803.6</v>
      </c>
      <c r="G359" s="30">
        <v>0</v>
      </c>
      <c r="H359" s="30">
        <f>E359*0.0304</f>
        <v>851.2</v>
      </c>
      <c r="I359" s="30">
        <v>1965</v>
      </c>
      <c r="J359" s="30">
        <v>3619.8</v>
      </c>
      <c r="K359" s="30">
        <v>24380.2</v>
      </c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</row>
    <row r="360" spans="1:136" x14ac:dyDescent="0.25">
      <c r="A360" s="60" t="s">
        <v>221</v>
      </c>
      <c r="B360" s="60" t="s">
        <v>103</v>
      </c>
      <c r="C360" s="62" t="s">
        <v>366</v>
      </c>
      <c r="D360" s="63" t="s">
        <v>244</v>
      </c>
      <c r="E360" s="30">
        <v>65000</v>
      </c>
      <c r="F360" s="30">
        <v>1865.5</v>
      </c>
      <c r="G360" s="30">
        <v>4427.58</v>
      </c>
      <c r="H360" s="30">
        <v>1976</v>
      </c>
      <c r="I360" s="30">
        <v>175</v>
      </c>
      <c r="J360" s="30">
        <v>8444.08</v>
      </c>
      <c r="K360" s="30">
        <v>56555.92</v>
      </c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</row>
    <row r="361" spans="1:136" s="5" customFormat="1" x14ac:dyDescent="0.25">
      <c r="A361" s="64" t="s">
        <v>12</v>
      </c>
      <c r="B361" s="64">
        <v>3</v>
      </c>
      <c r="C361" s="65"/>
      <c r="D361" s="64"/>
      <c r="E361" s="66">
        <f>SUM(E359:E359)+E358+E360</f>
        <v>125000</v>
      </c>
      <c r="F361" s="66">
        <f>SUM(F359:F359)+F358+F360</f>
        <v>3587.5</v>
      </c>
      <c r="G361" s="66">
        <f>+G360+G359+G358</f>
        <v>4427.58</v>
      </c>
      <c r="H361" s="66">
        <f>SUM(H359:H359)+H358+H360</f>
        <v>3800</v>
      </c>
      <c r="I361" s="66">
        <f>SUM(I359:I359)+I358+I360</f>
        <v>5215</v>
      </c>
      <c r="J361" s="66">
        <f>SUM(J359:J359)+J358+J360</f>
        <v>17030.080000000002</v>
      </c>
      <c r="K361" s="66">
        <f>SUM(K359:K359)+K358+K360</f>
        <v>107969.92</v>
      </c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</row>
    <row r="362" spans="1:136" x14ac:dyDescent="0.25"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</row>
    <row r="363" spans="1:136" s="5" customFormat="1" x14ac:dyDescent="0.25">
      <c r="A363" s="6" t="s">
        <v>388</v>
      </c>
      <c r="B363" s="6"/>
      <c r="C363" s="68"/>
      <c r="D363" s="61"/>
      <c r="E363" s="49"/>
      <c r="F363" s="49"/>
      <c r="G363" s="49"/>
      <c r="H363" s="49"/>
      <c r="I363" s="49"/>
      <c r="J363" s="49"/>
      <c r="K363" s="49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</row>
    <row r="364" spans="1:136" s="5" customFormat="1" x14ac:dyDescent="0.25">
      <c r="A364" s="61" t="s">
        <v>44</v>
      </c>
      <c r="B364" s="61" t="s">
        <v>322</v>
      </c>
      <c r="C364" s="68" t="s">
        <v>365</v>
      </c>
      <c r="D364" s="5" t="s">
        <v>242</v>
      </c>
      <c r="E364" s="69">
        <v>32000</v>
      </c>
      <c r="F364" s="69">
        <v>918.4</v>
      </c>
      <c r="G364" s="69">
        <v>0</v>
      </c>
      <c r="H364" s="69">
        <v>972.8</v>
      </c>
      <c r="I364" s="69">
        <v>1855</v>
      </c>
      <c r="J364" s="98">
        <f>+F364+G364+H364+I364</f>
        <v>3746.2</v>
      </c>
      <c r="K364" s="69">
        <f>+E364-J364</f>
        <v>28253.8</v>
      </c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</row>
    <row r="365" spans="1:136" s="67" customFormat="1" x14ac:dyDescent="0.25">
      <c r="A365" s="3" t="s">
        <v>12</v>
      </c>
      <c r="B365" s="3">
        <v>1</v>
      </c>
      <c r="C365" s="34"/>
      <c r="D365" s="3"/>
      <c r="E365" s="4">
        <f>E364</f>
        <v>32000</v>
      </c>
      <c r="F365" s="4">
        <f>SUM(F364)</f>
        <v>918.4</v>
      </c>
      <c r="G365" s="4">
        <f>G364</f>
        <v>0</v>
      </c>
      <c r="H365" s="4">
        <f>H364</f>
        <v>972.8</v>
      </c>
      <c r="I365" s="4">
        <f>I364</f>
        <v>1855</v>
      </c>
      <c r="J365" s="4">
        <f>J364</f>
        <v>3746.2</v>
      </c>
      <c r="K365" s="4">
        <f>K364</f>
        <v>28253.8</v>
      </c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</row>
    <row r="366" spans="1:136" x14ac:dyDescent="0.25"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</row>
    <row r="367" spans="1:136" s="5" customFormat="1" x14ac:dyDescent="0.25">
      <c r="A367" s="10" t="s">
        <v>359</v>
      </c>
      <c r="B367" s="10"/>
      <c r="C367" s="36"/>
      <c r="D367" s="12"/>
      <c r="E367" s="10"/>
      <c r="F367" s="10"/>
      <c r="G367" s="10"/>
      <c r="H367" s="10"/>
      <c r="I367" s="10"/>
      <c r="J367" s="10"/>
      <c r="K367" s="10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</row>
    <row r="368" spans="1:136" s="70" customFormat="1" x14ac:dyDescent="0.25">
      <c r="A368" s="5" t="s">
        <v>118</v>
      </c>
      <c r="B368" t="s">
        <v>119</v>
      </c>
      <c r="C368" s="32" t="s">
        <v>365</v>
      </c>
      <c r="D368" t="s">
        <v>244</v>
      </c>
      <c r="E368" s="1">
        <v>48000</v>
      </c>
      <c r="F368" s="1">
        <f t="shared" ref="F368:F372" si="122">E368*0.0287</f>
        <v>1377.6</v>
      </c>
      <c r="G368" s="1">
        <v>0</v>
      </c>
      <c r="H368" s="1">
        <f t="shared" ref="H368:H372" si="123">E368*0.0304</f>
        <v>1459.2</v>
      </c>
      <c r="I368" s="1">
        <v>175</v>
      </c>
      <c r="J368" s="1">
        <v>3011.8</v>
      </c>
      <c r="K368" s="1">
        <v>44988.2</v>
      </c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</row>
    <row r="369" spans="1:136" x14ac:dyDescent="0.25">
      <c r="A369" s="5" t="s">
        <v>272</v>
      </c>
      <c r="B369" t="s">
        <v>271</v>
      </c>
      <c r="C369" s="32" t="s">
        <v>366</v>
      </c>
      <c r="D369" t="s">
        <v>244</v>
      </c>
      <c r="E369" s="1">
        <v>30000</v>
      </c>
      <c r="F369" s="1">
        <f t="shared" si="122"/>
        <v>861</v>
      </c>
      <c r="G369" s="1">
        <v>0</v>
      </c>
      <c r="H369" s="1">
        <f t="shared" si="123"/>
        <v>912</v>
      </c>
      <c r="I369" s="1">
        <v>175</v>
      </c>
      <c r="J369" s="1">
        <v>1948</v>
      </c>
      <c r="K369" s="1">
        <v>28052</v>
      </c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</row>
    <row r="370" spans="1:136" x14ac:dyDescent="0.25">
      <c r="A370" s="5" t="s">
        <v>252</v>
      </c>
      <c r="B370" t="s">
        <v>14</v>
      </c>
      <c r="C370" s="32" t="s">
        <v>366</v>
      </c>
      <c r="D370" t="s">
        <v>244</v>
      </c>
      <c r="E370" s="1">
        <v>30000</v>
      </c>
      <c r="F370" s="1">
        <f t="shared" si="122"/>
        <v>861</v>
      </c>
      <c r="G370" s="1">
        <v>0</v>
      </c>
      <c r="H370" s="1">
        <f t="shared" si="123"/>
        <v>912</v>
      </c>
      <c r="I370" s="1">
        <v>1525.12</v>
      </c>
      <c r="J370" s="1">
        <v>3298.12</v>
      </c>
      <c r="K370" s="1">
        <v>26701.88</v>
      </c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</row>
    <row r="371" spans="1:136" x14ac:dyDescent="0.25">
      <c r="A371" s="5" t="s">
        <v>275</v>
      </c>
      <c r="B371" t="s">
        <v>138</v>
      </c>
      <c r="C371" s="32" t="s">
        <v>365</v>
      </c>
      <c r="D371" s="11" t="s">
        <v>244</v>
      </c>
      <c r="E371" s="1">
        <v>30000</v>
      </c>
      <c r="F371" s="1">
        <f t="shared" si="122"/>
        <v>861</v>
      </c>
      <c r="G371" s="1">
        <v>0</v>
      </c>
      <c r="H371" s="1">
        <f t="shared" si="123"/>
        <v>912</v>
      </c>
      <c r="I371" s="1">
        <v>175</v>
      </c>
      <c r="J371" s="1">
        <v>1948</v>
      </c>
      <c r="K371" s="1">
        <v>28052</v>
      </c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</row>
    <row r="372" spans="1:136" x14ac:dyDescent="0.25">
      <c r="A372" s="5" t="s">
        <v>299</v>
      </c>
      <c r="B372" s="21" t="s">
        <v>114</v>
      </c>
      <c r="C372" s="32" t="s">
        <v>366</v>
      </c>
      <c r="D372" s="16" t="s">
        <v>244</v>
      </c>
      <c r="E372" s="1">
        <v>30000</v>
      </c>
      <c r="F372" s="1">
        <f t="shared" si="122"/>
        <v>861</v>
      </c>
      <c r="G372" s="1">
        <v>0</v>
      </c>
      <c r="H372" s="1">
        <f t="shared" si="123"/>
        <v>912</v>
      </c>
      <c r="I372" s="1">
        <v>175</v>
      </c>
      <c r="J372" s="1">
        <v>1948</v>
      </c>
      <c r="K372" s="1">
        <f>E372-J372</f>
        <v>28052</v>
      </c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</row>
    <row r="373" spans="1:136" x14ac:dyDescent="0.25">
      <c r="A373" s="47" t="s">
        <v>274</v>
      </c>
      <c r="B373" s="13" t="s">
        <v>103</v>
      </c>
      <c r="C373" s="38" t="s">
        <v>365</v>
      </c>
      <c r="D373" t="s">
        <v>244</v>
      </c>
      <c r="E373" s="1">
        <v>82000</v>
      </c>
      <c r="F373" s="1">
        <f t="shared" ref="F373:F375" si="124">E373*0.0287</f>
        <v>2353.4</v>
      </c>
      <c r="G373" s="1">
        <v>7196.26</v>
      </c>
      <c r="H373" s="1">
        <f t="shared" ref="H373:H374" si="125">E373*0.0304</f>
        <v>2492.8000000000002</v>
      </c>
      <c r="I373" s="1">
        <v>4395.24</v>
      </c>
      <c r="J373" s="1">
        <v>16437.7</v>
      </c>
      <c r="K373" s="1">
        <f t="shared" ref="K373" si="126">E373-J373</f>
        <v>65562.3</v>
      </c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</row>
    <row r="374" spans="1:136" x14ac:dyDescent="0.25">
      <c r="A374" s="5" t="s">
        <v>236</v>
      </c>
      <c r="B374" s="11" t="s">
        <v>14</v>
      </c>
      <c r="C374" s="33" t="s">
        <v>365</v>
      </c>
      <c r="D374" s="11" t="s">
        <v>244</v>
      </c>
      <c r="E374" s="1">
        <v>44000</v>
      </c>
      <c r="F374" s="1">
        <f t="shared" si="124"/>
        <v>1262.8</v>
      </c>
      <c r="G374" s="1">
        <v>0</v>
      </c>
      <c r="H374" s="1">
        <f t="shared" si="125"/>
        <v>1337.6</v>
      </c>
      <c r="I374" s="1">
        <v>175</v>
      </c>
      <c r="J374" s="1">
        <v>2775.4</v>
      </c>
      <c r="K374" s="1">
        <v>41224.6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99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</row>
    <row r="375" spans="1:136" x14ac:dyDescent="0.25">
      <c r="A375" s="5" t="s">
        <v>270</v>
      </c>
      <c r="B375" s="11" t="s">
        <v>123</v>
      </c>
      <c r="C375" s="33" t="s">
        <v>365</v>
      </c>
      <c r="D375" s="11" t="s">
        <v>244</v>
      </c>
      <c r="E375" s="1">
        <v>30000</v>
      </c>
      <c r="F375" s="1">
        <f t="shared" si="124"/>
        <v>861</v>
      </c>
      <c r="G375" s="1">
        <v>0</v>
      </c>
      <c r="H375" s="1">
        <v>912</v>
      </c>
      <c r="I375" s="1">
        <v>175</v>
      </c>
      <c r="J375" s="1">
        <v>1948</v>
      </c>
      <c r="K375" s="1">
        <v>28052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72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</row>
    <row r="376" spans="1:136" x14ac:dyDescent="0.25">
      <c r="A376" s="3" t="s">
        <v>12</v>
      </c>
      <c r="B376" s="3">
        <v>8</v>
      </c>
      <c r="C376" s="34"/>
      <c r="D376" s="3"/>
      <c r="E376" s="4">
        <f t="shared" ref="E376:K376" si="127">SUM(E368:E375)</f>
        <v>324000</v>
      </c>
      <c r="F376" s="4">
        <f t="shared" si="127"/>
        <v>9298.7999999999993</v>
      </c>
      <c r="G376" s="4">
        <f t="shared" si="127"/>
        <v>7196.26</v>
      </c>
      <c r="H376" s="4">
        <f t="shared" si="127"/>
        <v>9849.6</v>
      </c>
      <c r="I376" s="4">
        <f t="shared" si="127"/>
        <v>6970.36</v>
      </c>
      <c r="J376" s="4">
        <f t="shared" si="127"/>
        <v>33315.019999999997</v>
      </c>
      <c r="K376" s="4">
        <f t="shared" si="127"/>
        <v>290684.98</v>
      </c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</row>
    <row r="377" spans="1:136" x14ac:dyDescent="0.25">
      <c r="A377" s="6"/>
      <c r="B377" s="6"/>
      <c r="C377" s="40"/>
      <c r="D377" s="6"/>
      <c r="E377" s="49"/>
      <c r="F377" s="49"/>
      <c r="G377" s="49"/>
      <c r="H377" s="49"/>
      <c r="I377" s="49"/>
      <c r="J377" s="49"/>
      <c r="K377" s="49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</row>
    <row r="378" spans="1:136" x14ac:dyDescent="0.25">
      <c r="A378" s="6" t="s">
        <v>434</v>
      </c>
      <c r="B378" s="6"/>
      <c r="C378" s="40"/>
      <c r="D378" s="6"/>
      <c r="E378" s="49"/>
      <c r="F378" s="49"/>
      <c r="G378" s="49"/>
      <c r="H378" s="49"/>
      <c r="I378" s="49"/>
      <c r="J378" s="49"/>
      <c r="K378" s="49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</row>
    <row r="379" spans="1:136" x14ac:dyDescent="0.25">
      <c r="A379" s="61" t="s">
        <v>136</v>
      </c>
      <c r="B379" s="61" t="s">
        <v>53</v>
      </c>
      <c r="C379" s="68" t="s">
        <v>365</v>
      </c>
      <c r="D379" s="61" t="s">
        <v>244</v>
      </c>
      <c r="E379" s="69">
        <v>19800</v>
      </c>
      <c r="F379" s="69">
        <v>568.26</v>
      </c>
      <c r="G379" s="69">
        <v>0</v>
      </c>
      <c r="H379" s="69">
        <v>601.91999999999996</v>
      </c>
      <c r="I379" s="69">
        <v>25</v>
      </c>
      <c r="J379" s="69">
        <v>1195.18</v>
      </c>
      <c r="K379" s="69">
        <v>18604.82</v>
      </c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</row>
    <row r="380" spans="1:136" s="5" customFormat="1" x14ac:dyDescent="0.25">
      <c r="A380" s="64" t="s">
        <v>12</v>
      </c>
      <c r="B380" s="64">
        <v>1</v>
      </c>
      <c r="C380" s="65"/>
      <c r="D380" s="64"/>
      <c r="E380" s="66">
        <f>E379</f>
        <v>19800</v>
      </c>
      <c r="F380" s="66">
        <f>SUM(F379)</f>
        <v>568.26</v>
      </c>
      <c r="G380" s="66">
        <f>G379</f>
        <v>0</v>
      </c>
      <c r="H380" s="66">
        <f>H379</f>
        <v>601.91999999999996</v>
      </c>
      <c r="I380" s="66">
        <f>I379</f>
        <v>25</v>
      </c>
      <c r="J380" s="66">
        <f>J379</f>
        <v>1195.18</v>
      </c>
      <c r="K380" s="66">
        <f>K379</f>
        <v>18604.82</v>
      </c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</row>
    <row r="381" spans="1:136" x14ac:dyDescent="0.2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</row>
    <row r="382" spans="1:136" s="5" customFormat="1" x14ac:dyDescent="0.25">
      <c r="A382" s="25" t="s">
        <v>360</v>
      </c>
      <c r="B382" s="25"/>
      <c r="C382" s="36"/>
      <c r="D382" s="25"/>
      <c r="E382" s="25"/>
      <c r="F382" s="25"/>
      <c r="G382" s="25"/>
      <c r="H382" s="25"/>
      <c r="I382" s="25"/>
      <c r="J382" s="25"/>
      <c r="K382" s="25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</row>
    <row r="383" spans="1:136" s="61" customFormat="1" x14ac:dyDescent="0.25">
      <c r="A383" t="s">
        <v>251</v>
      </c>
      <c r="B383" t="s">
        <v>123</v>
      </c>
      <c r="C383" s="32" t="s">
        <v>365</v>
      </c>
      <c r="D383" t="s">
        <v>244</v>
      </c>
      <c r="E383" s="1">
        <v>46000</v>
      </c>
      <c r="F383" s="1">
        <f>E383*0.0287</f>
        <v>1320.2</v>
      </c>
      <c r="G383" s="1">
        <v>0</v>
      </c>
      <c r="H383" s="1">
        <f>E383*0.0304</f>
        <v>1398.4</v>
      </c>
      <c r="I383" s="1">
        <v>175</v>
      </c>
      <c r="J383" s="1">
        <v>2893.6</v>
      </c>
      <c r="K383" s="1">
        <v>43106.400000000001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</row>
    <row r="384" spans="1:136" s="64" customFormat="1" x14ac:dyDescent="0.25">
      <c r="A384" t="s">
        <v>120</v>
      </c>
      <c r="B384" t="s">
        <v>119</v>
      </c>
      <c r="C384" s="32" t="s">
        <v>365</v>
      </c>
      <c r="D384" t="s">
        <v>244</v>
      </c>
      <c r="E384" s="1">
        <v>50000</v>
      </c>
      <c r="F384" s="1">
        <f>E384*0.0287</f>
        <v>1435</v>
      </c>
      <c r="G384" s="1">
        <v>0</v>
      </c>
      <c r="H384" s="1">
        <f>E384*0.0304</f>
        <v>1520</v>
      </c>
      <c r="I384" s="1">
        <v>275</v>
      </c>
      <c r="J384" s="1">
        <v>3230</v>
      </c>
      <c r="K384" s="1">
        <v>46770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</row>
    <row r="385" spans="1:136" x14ac:dyDescent="0.25">
      <c r="A385" s="3" t="s">
        <v>12</v>
      </c>
      <c r="B385" s="3">
        <v>2</v>
      </c>
      <c r="C385" s="34"/>
      <c r="D385" s="3"/>
      <c r="E385" s="4">
        <f t="shared" ref="E385:K385" si="128">SUM(E383:E384)</f>
        <v>96000</v>
      </c>
      <c r="F385" s="4">
        <f t="shared" si="128"/>
        <v>2755.2</v>
      </c>
      <c r="G385" s="4">
        <f t="shared" si="128"/>
        <v>0</v>
      </c>
      <c r="H385" s="4">
        <f t="shared" si="128"/>
        <v>2918.4</v>
      </c>
      <c r="I385" s="4">
        <f t="shared" si="128"/>
        <v>450</v>
      </c>
      <c r="J385" s="4">
        <f t="shared" si="128"/>
        <v>6123.6</v>
      </c>
      <c r="K385" s="4">
        <f t="shared" si="128"/>
        <v>89876.4</v>
      </c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</row>
    <row r="386" spans="1:136" s="2" customFormat="1" x14ac:dyDescent="0.25">
      <c r="A386"/>
      <c r="B386"/>
      <c r="C386" s="32"/>
      <c r="D386"/>
      <c r="E386" s="1"/>
      <c r="F386" s="1"/>
      <c r="G386" s="1"/>
      <c r="H386" s="1"/>
      <c r="I386" s="1"/>
      <c r="J386" s="1"/>
      <c r="K386" s="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</row>
    <row r="387" spans="1:136" x14ac:dyDescent="0.25">
      <c r="A387" s="25" t="s">
        <v>361</v>
      </c>
      <c r="B387" s="25"/>
      <c r="C387" s="36"/>
      <c r="D387" s="25"/>
      <c r="E387" s="25"/>
      <c r="F387" s="25"/>
      <c r="G387" s="25"/>
      <c r="H387" s="25"/>
      <c r="I387" s="25"/>
      <c r="J387" s="25"/>
      <c r="K387" s="25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</row>
    <row r="388" spans="1:136" x14ac:dyDescent="0.25">
      <c r="A388" t="s">
        <v>318</v>
      </c>
      <c r="B388" t="s">
        <v>468</v>
      </c>
      <c r="C388" s="32" t="s">
        <v>366</v>
      </c>
      <c r="D388" t="s">
        <v>244</v>
      </c>
      <c r="E388" s="1">
        <v>100000</v>
      </c>
      <c r="F388" s="1">
        <f>E388*0.0287</f>
        <v>2870</v>
      </c>
      <c r="G388" s="1">
        <v>12105.37</v>
      </c>
      <c r="H388" s="1">
        <v>3040</v>
      </c>
      <c r="I388" s="1">
        <v>25</v>
      </c>
      <c r="J388" s="1">
        <v>18040.37</v>
      </c>
      <c r="K388" s="1">
        <v>81959.63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</row>
    <row r="389" spans="1:136" x14ac:dyDescent="0.25">
      <c r="A389" t="s">
        <v>222</v>
      </c>
      <c r="B389" t="s">
        <v>14</v>
      </c>
      <c r="C389" s="32" t="s">
        <v>365</v>
      </c>
      <c r="D389" t="s">
        <v>244</v>
      </c>
      <c r="E389" s="1">
        <v>35000</v>
      </c>
      <c r="F389" s="1">
        <f t="shared" ref="F389" si="129">E389*0.0287</f>
        <v>1004.5</v>
      </c>
      <c r="G389" s="1">
        <v>0</v>
      </c>
      <c r="H389" s="1">
        <f t="shared" ref="H389" si="130">E389*0.0304</f>
        <v>1064</v>
      </c>
      <c r="I389" s="1">
        <v>275</v>
      </c>
      <c r="J389" s="1">
        <v>2343.5</v>
      </c>
      <c r="K389" s="1">
        <v>32656.5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</row>
    <row r="390" spans="1:136" x14ac:dyDescent="0.25">
      <c r="A390" t="s">
        <v>278</v>
      </c>
      <c r="B390" t="s">
        <v>123</v>
      </c>
      <c r="C390" s="32" t="s">
        <v>365</v>
      </c>
      <c r="D390" s="11" t="s">
        <v>244</v>
      </c>
      <c r="E390" s="1">
        <v>30000</v>
      </c>
      <c r="F390" s="1">
        <f t="shared" ref="F390" si="131">E390*0.0287</f>
        <v>861</v>
      </c>
      <c r="G390" s="1">
        <v>0</v>
      </c>
      <c r="H390" s="1">
        <f t="shared" ref="H390" si="132">E390*0.0304</f>
        <v>912</v>
      </c>
      <c r="I390" s="1">
        <v>4812.72</v>
      </c>
      <c r="J390" s="1">
        <v>6585.72</v>
      </c>
      <c r="K390" s="1">
        <v>23414.28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</row>
    <row r="391" spans="1:136" x14ac:dyDescent="0.25">
      <c r="A391" t="s">
        <v>285</v>
      </c>
      <c r="B391" t="s">
        <v>14</v>
      </c>
      <c r="C391" s="32" t="s">
        <v>365</v>
      </c>
      <c r="D391" t="s">
        <v>244</v>
      </c>
      <c r="E391" s="1">
        <v>41000</v>
      </c>
      <c r="F391" s="1">
        <f t="shared" ref="F391:F395" si="133">E391*0.0287</f>
        <v>1176.7</v>
      </c>
      <c r="G391" s="1">
        <v>0</v>
      </c>
      <c r="H391" s="1">
        <f t="shared" ref="H391" si="134">E391*0.0304</f>
        <v>1246.4000000000001</v>
      </c>
      <c r="I391" s="1">
        <v>1525.12</v>
      </c>
      <c r="J391" s="1">
        <v>3948.22</v>
      </c>
      <c r="K391" s="1">
        <v>37051.78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</row>
    <row r="392" spans="1:136" x14ac:dyDescent="0.25">
      <c r="A392" t="s">
        <v>137</v>
      </c>
      <c r="B392" t="s">
        <v>117</v>
      </c>
      <c r="C392" s="32" t="s">
        <v>366</v>
      </c>
      <c r="D392" t="s">
        <v>242</v>
      </c>
      <c r="E392" s="1">
        <v>30000</v>
      </c>
      <c r="F392" s="1">
        <f>E392*0.0287</f>
        <v>861</v>
      </c>
      <c r="G392" s="1">
        <v>0</v>
      </c>
      <c r="H392" s="1">
        <f>E392*0.0304</f>
        <v>912</v>
      </c>
      <c r="I392" s="1">
        <v>1685.12</v>
      </c>
      <c r="J392" s="1">
        <v>3458.12</v>
      </c>
      <c r="K392" s="1">
        <v>26541.88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</row>
    <row r="393" spans="1:136" x14ac:dyDescent="0.25">
      <c r="A393" t="s">
        <v>127</v>
      </c>
      <c r="B393" t="s">
        <v>117</v>
      </c>
      <c r="C393" s="32" t="s">
        <v>365</v>
      </c>
      <c r="D393" t="s">
        <v>242</v>
      </c>
      <c r="E393" s="1">
        <v>30000</v>
      </c>
      <c r="F393" s="1">
        <f>E393*0.0287</f>
        <v>861</v>
      </c>
      <c r="G393" s="1">
        <v>0</v>
      </c>
      <c r="H393" s="1">
        <f>E393*0.0304</f>
        <v>912</v>
      </c>
      <c r="I393" s="1">
        <v>335</v>
      </c>
      <c r="J393" s="1">
        <v>2108</v>
      </c>
      <c r="K393" s="1">
        <v>27892</v>
      </c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</row>
    <row r="394" spans="1:136" x14ac:dyDescent="0.25">
      <c r="A394" t="s">
        <v>134</v>
      </c>
      <c r="B394" t="s">
        <v>135</v>
      </c>
      <c r="C394" s="32" t="s">
        <v>366</v>
      </c>
      <c r="D394" t="s">
        <v>244</v>
      </c>
      <c r="E394" s="1">
        <v>19580</v>
      </c>
      <c r="F394" s="1">
        <f>E394*0.0287</f>
        <v>561.95000000000005</v>
      </c>
      <c r="G394" s="1">
        <v>0</v>
      </c>
      <c r="H394" s="1">
        <f>E394*0.0304</f>
        <v>595.23</v>
      </c>
      <c r="I394" s="1">
        <v>145</v>
      </c>
      <c r="J394" s="1">
        <v>1302.18</v>
      </c>
      <c r="K394" s="1">
        <v>18277.82</v>
      </c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</row>
    <row r="395" spans="1:136" x14ac:dyDescent="0.25">
      <c r="A395" t="s">
        <v>128</v>
      </c>
      <c r="B395" t="s">
        <v>117</v>
      </c>
      <c r="C395" s="32" t="s">
        <v>365</v>
      </c>
      <c r="D395" t="s">
        <v>242</v>
      </c>
      <c r="E395" s="1">
        <v>30000</v>
      </c>
      <c r="F395" s="1">
        <f t="shared" si="133"/>
        <v>861</v>
      </c>
      <c r="G395" s="1">
        <v>0</v>
      </c>
      <c r="H395" s="1">
        <v>912</v>
      </c>
      <c r="I395" s="1">
        <v>295</v>
      </c>
      <c r="J395" s="1">
        <v>2068</v>
      </c>
      <c r="K395" s="1">
        <v>27932</v>
      </c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</row>
    <row r="396" spans="1:136" x14ac:dyDescent="0.25">
      <c r="A396" s="3" t="s">
        <v>12</v>
      </c>
      <c r="B396" s="3">
        <v>8</v>
      </c>
      <c r="C396" s="34"/>
      <c r="D396" s="3"/>
      <c r="E396" s="66">
        <f t="shared" ref="E396:K396" si="135">SUM(E388:E395)</f>
        <v>315580</v>
      </c>
      <c r="F396" s="4">
        <f t="shared" si="135"/>
        <v>9057.15</v>
      </c>
      <c r="G396" s="4">
        <f t="shared" si="135"/>
        <v>12105.37</v>
      </c>
      <c r="H396" s="4">
        <f t="shared" si="135"/>
        <v>9593.6299999999992</v>
      </c>
      <c r="I396" s="4">
        <f t="shared" si="135"/>
        <v>9097.9599999999991</v>
      </c>
      <c r="J396" s="4">
        <f t="shared" si="135"/>
        <v>39854.11</v>
      </c>
      <c r="K396" s="4">
        <f t="shared" si="135"/>
        <v>275725.89</v>
      </c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</row>
    <row r="397" spans="1:136" x14ac:dyDescent="0.25">
      <c r="A397" s="5"/>
      <c r="B397" s="5"/>
      <c r="C397" s="39"/>
      <c r="D397" s="5"/>
      <c r="E397" s="30"/>
      <c r="F397" s="30"/>
      <c r="G397" s="30"/>
      <c r="H397" s="30"/>
      <c r="I397" s="30"/>
      <c r="J397" s="30"/>
      <c r="K397" s="30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</row>
    <row r="398" spans="1:136" x14ac:dyDescent="0.25">
      <c r="A398" s="31" t="s">
        <v>362</v>
      </c>
      <c r="B398" s="31"/>
      <c r="C398" s="40"/>
      <c r="D398" s="31"/>
      <c r="E398" s="31"/>
      <c r="F398" s="31"/>
      <c r="G398" s="31"/>
      <c r="H398" s="31"/>
      <c r="I398" s="31"/>
      <c r="J398" s="31"/>
      <c r="K398" s="31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</row>
    <row r="399" spans="1:136" x14ac:dyDescent="0.25">
      <c r="A399" t="s">
        <v>125</v>
      </c>
      <c r="B399" t="s">
        <v>103</v>
      </c>
      <c r="C399" s="32" t="s">
        <v>366</v>
      </c>
      <c r="D399" t="s">
        <v>244</v>
      </c>
      <c r="E399" s="1">
        <v>82000</v>
      </c>
      <c r="F399" s="1">
        <f t="shared" ref="F399:F404" si="136">E399*0.0287</f>
        <v>2353.4</v>
      </c>
      <c r="G399" s="1">
        <v>7871.32</v>
      </c>
      <c r="H399" s="1">
        <v>2492.8000000000002</v>
      </c>
      <c r="I399" s="1">
        <v>275</v>
      </c>
      <c r="J399" s="1">
        <v>12992.52</v>
      </c>
      <c r="K399" s="1">
        <v>69007.48</v>
      </c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</row>
    <row r="400" spans="1:136" x14ac:dyDescent="0.25">
      <c r="A400" t="s">
        <v>126</v>
      </c>
      <c r="B400" t="s">
        <v>119</v>
      </c>
      <c r="C400" s="32" t="s">
        <v>365</v>
      </c>
      <c r="D400" t="s">
        <v>244</v>
      </c>
      <c r="E400" s="1">
        <v>41000</v>
      </c>
      <c r="F400" s="1">
        <f t="shared" si="136"/>
        <v>1176.7</v>
      </c>
      <c r="G400" s="1">
        <v>0</v>
      </c>
      <c r="H400" s="1">
        <f t="shared" ref="H400:H404" si="137">E400*0.0304</f>
        <v>1246.4000000000001</v>
      </c>
      <c r="I400" s="1">
        <v>175</v>
      </c>
      <c r="J400" s="1">
        <v>2598.1</v>
      </c>
      <c r="K400" s="1">
        <v>38401.9</v>
      </c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</row>
    <row r="401" spans="1:126" x14ac:dyDescent="0.25">
      <c r="A401" s="28" t="s">
        <v>124</v>
      </c>
      <c r="B401" t="s">
        <v>14</v>
      </c>
      <c r="C401" s="32" t="s">
        <v>366</v>
      </c>
      <c r="D401" t="s">
        <v>242</v>
      </c>
      <c r="E401" s="1">
        <v>41000</v>
      </c>
      <c r="F401" s="1">
        <f t="shared" si="136"/>
        <v>1176.7</v>
      </c>
      <c r="G401" s="1">
        <v>0</v>
      </c>
      <c r="H401" s="1">
        <f t="shared" si="137"/>
        <v>1246.4000000000001</v>
      </c>
      <c r="I401" s="1">
        <v>4905.91</v>
      </c>
      <c r="J401" s="1">
        <v>7329.01</v>
      </c>
      <c r="K401" s="1">
        <v>33670.99</v>
      </c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</row>
    <row r="402" spans="1:126" x14ac:dyDescent="0.25">
      <c r="A402" t="s">
        <v>235</v>
      </c>
      <c r="B402" t="s">
        <v>109</v>
      </c>
      <c r="C402" s="32" t="s">
        <v>366</v>
      </c>
      <c r="D402" t="s">
        <v>244</v>
      </c>
      <c r="E402" s="1">
        <v>41000</v>
      </c>
      <c r="F402" s="1">
        <f t="shared" si="136"/>
        <v>1176.7</v>
      </c>
      <c r="G402" s="1">
        <v>0</v>
      </c>
      <c r="H402" s="1">
        <f t="shared" si="137"/>
        <v>1246.4000000000001</v>
      </c>
      <c r="I402" s="1">
        <v>175</v>
      </c>
      <c r="J402" s="1">
        <v>2598.1</v>
      </c>
      <c r="K402" s="1">
        <v>38401.9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</row>
    <row r="403" spans="1:126" x14ac:dyDescent="0.25">
      <c r="A403" t="s">
        <v>223</v>
      </c>
      <c r="B403" t="s">
        <v>119</v>
      </c>
      <c r="C403" s="32" t="s">
        <v>365</v>
      </c>
      <c r="D403" t="s">
        <v>244</v>
      </c>
      <c r="E403" s="1">
        <v>41000</v>
      </c>
      <c r="F403" s="1">
        <f t="shared" si="136"/>
        <v>1176.7</v>
      </c>
      <c r="G403" s="1">
        <v>0</v>
      </c>
      <c r="H403" s="1">
        <f t="shared" si="137"/>
        <v>1246.4000000000001</v>
      </c>
      <c r="I403" s="1">
        <v>175</v>
      </c>
      <c r="J403" s="1">
        <v>2598.1</v>
      </c>
      <c r="K403" s="1">
        <v>38401.9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</row>
    <row r="404" spans="1:126" x14ac:dyDescent="0.25">
      <c r="A404" t="s">
        <v>122</v>
      </c>
      <c r="B404" t="s">
        <v>117</v>
      </c>
      <c r="C404" s="32" t="s">
        <v>366</v>
      </c>
      <c r="D404" t="s">
        <v>244</v>
      </c>
      <c r="E404" s="1">
        <v>41000</v>
      </c>
      <c r="F404" s="1">
        <f t="shared" si="136"/>
        <v>1176.7</v>
      </c>
      <c r="G404" s="1">
        <v>0</v>
      </c>
      <c r="H404" s="1">
        <f t="shared" si="137"/>
        <v>1246.4000000000001</v>
      </c>
      <c r="I404" s="1">
        <v>3025.12</v>
      </c>
      <c r="J404" s="1">
        <v>5448.22</v>
      </c>
      <c r="K404" s="1">
        <v>35551.78</v>
      </c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</row>
    <row r="405" spans="1:126" x14ac:dyDescent="0.25">
      <c r="A405" t="s">
        <v>121</v>
      </c>
      <c r="B405" t="s">
        <v>117</v>
      </c>
      <c r="C405" s="32" t="s">
        <v>365</v>
      </c>
      <c r="D405" t="s">
        <v>242</v>
      </c>
      <c r="E405" s="1">
        <v>33500</v>
      </c>
      <c r="F405" s="1">
        <f t="shared" ref="F405:F408" si="138">E405*0.0287</f>
        <v>961.45</v>
      </c>
      <c r="G405" s="1">
        <v>0</v>
      </c>
      <c r="H405" s="1">
        <f t="shared" ref="H405:H408" si="139">E405*0.0304</f>
        <v>1018.4</v>
      </c>
      <c r="I405" s="1">
        <v>1362.5</v>
      </c>
      <c r="J405" s="1">
        <v>3342.35</v>
      </c>
      <c r="K405" s="1">
        <v>30157.65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26"/>
      <c r="AN405" s="26"/>
      <c r="AO405" s="26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t="s">
        <v>277</v>
      </c>
      <c r="B406" t="s">
        <v>138</v>
      </c>
      <c r="C406" s="32" t="s">
        <v>365</v>
      </c>
      <c r="D406" s="11" t="s">
        <v>244</v>
      </c>
      <c r="E406" s="1">
        <v>33000</v>
      </c>
      <c r="F406" s="1">
        <f t="shared" si="138"/>
        <v>947.1</v>
      </c>
      <c r="G406" s="1">
        <v>0</v>
      </c>
      <c r="H406" s="1">
        <f t="shared" si="139"/>
        <v>1003.2</v>
      </c>
      <c r="I406" s="1">
        <v>315</v>
      </c>
      <c r="J406" s="1">
        <v>2265.3000000000002</v>
      </c>
      <c r="K406" s="1">
        <v>30734.7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</row>
    <row r="407" spans="1:126" x14ac:dyDescent="0.25">
      <c r="A407" t="s">
        <v>273</v>
      </c>
      <c r="B407" t="s">
        <v>14</v>
      </c>
      <c r="C407" s="32" t="s">
        <v>365</v>
      </c>
      <c r="D407" t="s">
        <v>244</v>
      </c>
      <c r="E407" s="1">
        <v>30000</v>
      </c>
      <c r="F407" s="1">
        <f t="shared" si="138"/>
        <v>861</v>
      </c>
      <c r="G407" s="1">
        <v>0</v>
      </c>
      <c r="H407" s="1">
        <f t="shared" si="139"/>
        <v>912</v>
      </c>
      <c r="I407" s="1">
        <v>275</v>
      </c>
      <c r="J407" s="1">
        <v>2048</v>
      </c>
      <c r="K407" s="1">
        <f t="shared" ref="K407" si="140">E407-J407</f>
        <v>27952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</row>
    <row r="408" spans="1:126" s="2" customFormat="1" x14ac:dyDescent="0.25">
      <c r="A408" t="s">
        <v>276</v>
      </c>
      <c r="B408" t="s">
        <v>138</v>
      </c>
      <c r="C408" s="32" t="s">
        <v>365</v>
      </c>
      <c r="D408" s="11" t="s">
        <v>244</v>
      </c>
      <c r="E408" s="1">
        <v>33000</v>
      </c>
      <c r="F408" s="1">
        <f t="shared" si="138"/>
        <v>947.1</v>
      </c>
      <c r="G408" s="1">
        <v>0</v>
      </c>
      <c r="H408" s="1">
        <f t="shared" si="139"/>
        <v>1003.2</v>
      </c>
      <c r="I408" s="1">
        <v>515</v>
      </c>
      <c r="J408" s="1">
        <v>2465.3000000000002</v>
      </c>
      <c r="K408" s="1">
        <v>30534.7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28"/>
      <c r="AN408" s="28"/>
      <c r="AO408" s="28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6"/>
      <c r="DN408" s="6"/>
      <c r="DO408" s="6"/>
      <c r="DP408" s="6"/>
      <c r="DQ408" s="6"/>
      <c r="DR408" s="6"/>
      <c r="DS408" s="6"/>
      <c r="DT408" s="6"/>
      <c r="DU408" s="6"/>
      <c r="DV408" s="6"/>
    </row>
    <row r="409" spans="1:126" x14ac:dyDescent="0.25">
      <c r="A409" s="3" t="s">
        <v>12</v>
      </c>
      <c r="B409" s="3">
        <v>10</v>
      </c>
      <c r="C409" s="34"/>
      <c r="D409" s="3"/>
      <c r="E409" s="4">
        <f t="shared" ref="E409:K409" si="141">SUM(E399:E408)</f>
        <v>416500</v>
      </c>
      <c r="F409" s="4">
        <f t="shared" si="141"/>
        <v>11953.55</v>
      </c>
      <c r="G409" s="4">
        <f t="shared" si="141"/>
        <v>7871.32</v>
      </c>
      <c r="H409" s="4">
        <f t="shared" si="141"/>
        <v>12661.6</v>
      </c>
      <c r="I409" s="4">
        <f t="shared" si="141"/>
        <v>11198.53</v>
      </c>
      <c r="J409" s="4">
        <f t="shared" si="141"/>
        <v>43685</v>
      </c>
      <c r="K409" s="4">
        <f t="shared" si="141"/>
        <v>372815</v>
      </c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/>
      <c r="DN409"/>
      <c r="DO409"/>
      <c r="DP409"/>
      <c r="DQ409"/>
      <c r="DR409"/>
      <c r="DS409"/>
      <c r="DT409"/>
      <c r="DU409"/>
      <c r="DV409"/>
    </row>
    <row r="410" spans="1:126" s="28" customFormat="1" x14ac:dyDescent="0.25">
      <c r="A410" s="26"/>
      <c r="B410" s="26"/>
      <c r="C410" s="35"/>
      <c r="D410" s="26"/>
      <c r="E410" s="27"/>
      <c r="F410" s="27"/>
      <c r="G410" s="27"/>
      <c r="H410" s="27"/>
      <c r="I410" s="27"/>
      <c r="J410" s="27"/>
      <c r="K410" s="27"/>
    </row>
    <row r="411" spans="1:126" s="28" customFormat="1" x14ac:dyDescent="0.25">
      <c r="A411" s="26" t="s">
        <v>492</v>
      </c>
      <c r="B411" s="26"/>
      <c r="C411" s="35"/>
      <c r="D411" s="26"/>
      <c r="E411" s="27"/>
      <c r="F411" s="27"/>
      <c r="G411" s="27"/>
      <c r="H411" s="27"/>
      <c r="I411" s="27"/>
      <c r="J411" s="27"/>
      <c r="K411" s="27"/>
    </row>
    <row r="412" spans="1:126" x14ac:dyDescent="0.25">
      <c r="A412" t="s">
        <v>202</v>
      </c>
      <c r="B412" t="s">
        <v>226</v>
      </c>
      <c r="C412" s="32" t="s">
        <v>366</v>
      </c>
      <c r="D412" t="s">
        <v>244</v>
      </c>
      <c r="E412" s="15">
        <v>125000</v>
      </c>
      <c r="F412" s="1">
        <v>3587.5</v>
      </c>
      <c r="G412" s="1">
        <v>17985.990000000002</v>
      </c>
      <c r="H412" s="1">
        <v>3800</v>
      </c>
      <c r="I412" s="1">
        <v>25</v>
      </c>
      <c r="J412" s="1">
        <v>25398.49</v>
      </c>
      <c r="K412" s="1">
        <v>99601.51</v>
      </c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/>
      <c r="DN412"/>
      <c r="DO412"/>
      <c r="DP412"/>
      <c r="DQ412"/>
      <c r="DR412"/>
      <c r="DS412"/>
      <c r="DT412"/>
      <c r="DU412"/>
      <c r="DV412"/>
    </row>
    <row r="413" spans="1:126" s="3" customFormat="1" x14ac:dyDescent="0.25">
      <c r="A413" s="3" t="s">
        <v>12</v>
      </c>
      <c r="B413" s="3">
        <v>1</v>
      </c>
      <c r="C413" s="104"/>
      <c r="D413" s="103"/>
      <c r="E413" s="4">
        <f t="shared" ref="E413:K413" si="142">E412</f>
        <v>125000</v>
      </c>
      <c r="F413" s="4">
        <f t="shared" si="142"/>
        <v>3587.5</v>
      </c>
      <c r="G413" s="4">
        <f t="shared" si="142"/>
        <v>17985.990000000002</v>
      </c>
      <c r="H413" s="4">
        <f t="shared" si="142"/>
        <v>3800</v>
      </c>
      <c r="I413" s="4">
        <f t="shared" si="142"/>
        <v>25</v>
      </c>
      <c r="J413" s="4">
        <f t="shared" si="142"/>
        <v>25398.49</v>
      </c>
      <c r="K413" s="4">
        <f t="shared" si="142"/>
        <v>99601.51</v>
      </c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1:126" x14ac:dyDescent="0.25">
      <c r="A414" s="10" t="s">
        <v>363</v>
      </c>
      <c r="B414" s="10"/>
      <c r="C414" s="36"/>
      <c r="D414" s="12"/>
      <c r="E414" s="10"/>
      <c r="F414" s="10"/>
      <c r="G414" s="10"/>
      <c r="H414" s="10"/>
      <c r="I414" s="10"/>
      <c r="J414" s="10"/>
      <c r="K414" s="10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</row>
    <row r="415" spans="1:126" x14ac:dyDescent="0.25">
      <c r="A415" t="s">
        <v>133</v>
      </c>
      <c r="B415" t="s">
        <v>227</v>
      </c>
      <c r="C415" s="32" t="s">
        <v>365</v>
      </c>
      <c r="D415" t="s">
        <v>242</v>
      </c>
      <c r="E415" s="1">
        <v>38000</v>
      </c>
      <c r="F415" s="1">
        <f>E415*0.0287</f>
        <v>1090.5999999999999</v>
      </c>
      <c r="G415" s="1">
        <v>160.38</v>
      </c>
      <c r="H415" s="1">
        <f>E415*0.0304</f>
        <v>1155.2</v>
      </c>
      <c r="I415" s="1">
        <v>165</v>
      </c>
      <c r="J415" s="1">
        <v>2571.1799999999998</v>
      </c>
      <c r="K415" s="1">
        <v>35428.82</v>
      </c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</row>
    <row r="416" spans="1:126" s="2" customFormat="1" x14ac:dyDescent="0.25">
      <c r="A416" t="s">
        <v>237</v>
      </c>
      <c r="B416" t="s">
        <v>227</v>
      </c>
      <c r="C416" s="32" t="s">
        <v>366</v>
      </c>
      <c r="D416" t="s">
        <v>244</v>
      </c>
      <c r="E416" s="1">
        <v>60000</v>
      </c>
      <c r="F416" s="1">
        <v>1722</v>
      </c>
      <c r="G416" s="1">
        <v>2946.63</v>
      </c>
      <c r="H416" s="1">
        <v>1824</v>
      </c>
      <c r="I416" s="1">
        <v>2875.24</v>
      </c>
      <c r="J416" s="1">
        <v>9367.8700000000008</v>
      </c>
      <c r="K416" s="1">
        <v>50632.13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28"/>
      <c r="AN416" s="28"/>
      <c r="AO416" s="28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6"/>
      <c r="DN416" s="6"/>
      <c r="DO416" s="6"/>
      <c r="DP416" s="6"/>
      <c r="DQ416" s="6"/>
      <c r="DR416" s="6"/>
      <c r="DS416" s="6"/>
      <c r="DT416" s="6"/>
      <c r="DU416" s="6"/>
      <c r="DV416" s="6"/>
    </row>
    <row r="417" spans="1:126" x14ac:dyDescent="0.25">
      <c r="A417" s="3" t="s">
        <v>12</v>
      </c>
      <c r="B417" s="3">
        <v>2</v>
      </c>
      <c r="C417" s="34"/>
      <c r="D417" s="3"/>
      <c r="E417" s="4">
        <f t="shared" ref="E417:K417" si="143">SUM(E415:E415)+E416</f>
        <v>98000</v>
      </c>
      <c r="F417" s="4">
        <f t="shared" si="143"/>
        <v>2812.6</v>
      </c>
      <c r="G417" s="4">
        <f t="shared" si="143"/>
        <v>3107.01</v>
      </c>
      <c r="H417" s="4">
        <f t="shared" si="143"/>
        <v>2979.2</v>
      </c>
      <c r="I417" s="4">
        <f t="shared" si="143"/>
        <v>3040.24</v>
      </c>
      <c r="J417" s="4">
        <f t="shared" si="143"/>
        <v>11939.05</v>
      </c>
      <c r="K417" s="66">
        <f t="shared" si="143"/>
        <v>86060.95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</row>
    <row r="418" spans="1:126" x14ac:dyDescent="0.25">
      <c r="A418" s="26"/>
      <c r="B418" s="26"/>
      <c r="C418" s="35"/>
      <c r="D418" s="26"/>
      <c r="E418" s="27"/>
      <c r="F418" s="27"/>
      <c r="G418" s="27"/>
      <c r="H418" s="27"/>
      <c r="I418" s="27"/>
      <c r="J418" s="27"/>
      <c r="K418" s="27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</row>
    <row r="419" spans="1:126" x14ac:dyDescent="0.25">
      <c r="A419" s="10" t="s">
        <v>364</v>
      </c>
      <c r="B419" s="26"/>
      <c r="C419" s="35"/>
      <c r="D419" s="26"/>
      <c r="E419" s="27"/>
      <c r="F419" s="27"/>
      <c r="G419" s="27"/>
      <c r="H419" s="27"/>
      <c r="I419" s="27"/>
      <c r="J419" s="27"/>
      <c r="K419" s="27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</row>
    <row r="420" spans="1:126" x14ac:dyDescent="0.25">
      <c r="A420" t="s">
        <v>131</v>
      </c>
      <c r="B420" t="s">
        <v>14</v>
      </c>
      <c r="C420" s="32" t="s">
        <v>365</v>
      </c>
      <c r="D420" t="s">
        <v>242</v>
      </c>
      <c r="E420" s="1">
        <v>35000</v>
      </c>
      <c r="F420" s="1">
        <f t="shared" ref="F420:F424" si="144">E420*0.0287</f>
        <v>1004.5</v>
      </c>
      <c r="G420" s="1">
        <v>0</v>
      </c>
      <c r="H420" s="1">
        <f t="shared" ref="H420:H424" si="145">E420*0.0304</f>
        <v>1064</v>
      </c>
      <c r="I420" s="1">
        <v>125</v>
      </c>
      <c r="J420" s="1">
        <f>+F420+G420+H420+I420</f>
        <v>2193.5</v>
      </c>
      <c r="K420" s="1">
        <v>32806.5</v>
      </c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s="28" t="s">
        <v>132</v>
      </c>
      <c r="B421" t="s">
        <v>130</v>
      </c>
      <c r="C421" s="32" t="s">
        <v>365</v>
      </c>
      <c r="D421" t="s">
        <v>244</v>
      </c>
      <c r="E421" s="1">
        <v>35000</v>
      </c>
      <c r="F421" s="1">
        <f t="shared" si="144"/>
        <v>1004.5</v>
      </c>
      <c r="G421" s="1">
        <v>0</v>
      </c>
      <c r="H421" s="1">
        <f t="shared" si="145"/>
        <v>1064</v>
      </c>
      <c r="I421" s="1">
        <v>125</v>
      </c>
      <c r="J421" s="1">
        <v>2193.5</v>
      </c>
      <c r="K421" s="1">
        <v>32806.5</v>
      </c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</row>
    <row r="422" spans="1:126" x14ac:dyDescent="0.25">
      <c r="A422" t="s">
        <v>370</v>
      </c>
      <c r="B422" t="s">
        <v>103</v>
      </c>
      <c r="C422" s="32" t="s">
        <v>366</v>
      </c>
      <c r="D422" t="s">
        <v>244</v>
      </c>
      <c r="E422" s="1">
        <v>82000</v>
      </c>
      <c r="F422" s="1">
        <f t="shared" si="144"/>
        <v>2353.4</v>
      </c>
      <c r="G422" s="1">
        <v>7871.32</v>
      </c>
      <c r="H422" s="1">
        <f t="shared" si="145"/>
        <v>2492.8000000000002</v>
      </c>
      <c r="I422" s="1">
        <v>25</v>
      </c>
      <c r="J422" s="1">
        <v>12742.52</v>
      </c>
      <c r="K422" s="1">
        <v>69257.48</v>
      </c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s="28" t="s">
        <v>435</v>
      </c>
      <c r="B423" t="s">
        <v>16</v>
      </c>
      <c r="C423" s="32" t="s">
        <v>366</v>
      </c>
      <c r="D423" t="s">
        <v>244</v>
      </c>
      <c r="E423" s="1">
        <v>48000</v>
      </c>
      <c r="F423" s="1">
        <f t="shared" si="144"/>
        <v>1377.6</v>
      </c>
      <c r="G423" s="1">
        <v>1571.73</v>
      </c>
      <c r="H423" s="1">
        <f t="shared" si="145"/>
        <v>1459.2</v>
      </c>
      <c r="I423" s="1">
        <v>275</v>
      </c>
      <c r="J423" s="1">
        <v>4683.53</v>
      </c>
      <c r="K423" s="1">
        <v>43316.47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</row>
    <row r="424" spans="1:126" x14ac:dyDescent="0.25">
      <c r="A424" t="s">
        <v>310</v>
      </c>
      <c r="B424" t="s">
        <v>436</v>
      </c>
      <c r="C424" s="32" t="s">
        <v>366</v>
      </c>
      <c r="D424" t="s">
        <v>244</v>
      </c>
      <c r="E424" s="1">
        <v>60000</v>
      </c>
      <c r="F424" s="1">
        <f t="shared" si="144"/>
        <v>1722</v>
      </c>
      <c r="G424" s="1">
        <v>3272.27</v>
      </c>
      <c r="H424" s="1">
        <f t="shared" si="145"/>
        <v>1824</v>
      </c>
      <c r="I424" s="1">
        <v>1119</v>
      </c>
      <c r="J424" s="1">
        <v>7937.27</v>
      </c>
      <c r="K424" s="1">
        <v>52062.73</v>
      </c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</row>
    <row r="425" spans="1:126" x14ac:dyDescent="0.25">
      <c r="A425" s="3" t="s">
        <v>12</v>
      </c>
      <c r="B425" s="3">
        <v>5</v>
      </c>
      <c r="C425" s="34"/>
      <c r="D425" s="3"/>
      <c r="E425" s="4">
        <f>SUM(E420:E424)</f>
        <v>260000</v>
      </c>
      <c r="F425" s="4">
        <f>SUM(F420:F424)</f>
        <v>7462</v>
      </c>
      <c r="G425" s="4">
        <f>SUM(G420:G424)</f>
        <v>12715.32</v>
      </c>
      <c r="H425" s="4">
        <f>SUM(H420:H424)</f>
        <v>7904</v>
      </c>
      <c r="I425" s="4">
        <f>SUM(I420:I424)</f>
        <v>1669</v>
      </c>
      <c r="J425" s="4">
        <f>SUM(J420:J421)+J422+J423+J424</f>
        <v>29750.32</v>
      </c>
      <c r="K425" s="4">
        <f>SUM(K420:K421)+K422+K423+K424</f>
        <v>230249.68</v>
      </c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</row>
    <row r="426" spans="1:126" s="5" customFormat="1" x14ac:dyDescent="0.25">
      <c r="C426" s="39"/>
      <c r="E426" s="30"/>
      <c r="F426" s="30"/>
      <c r="G426" s="30"/>
      <c r="H426" s="30"/>
      <c r="I426" s="30"/>
      <c r="J426" s="30"/>
      <c r="K426" s="30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</row>
    <row r="427" spans="1:126" x14ac:dyDescent="0.25">
      <c r="A427" s="6" t="s">
        <v>356</v>
      </c>
      <c r="B427" s="5"/>
      <c r="C427" s="39"/>
      <c r="D427" s="5"/>
      <c r="E427" s="30"/>
      <c r="F427" s="30"/>
      <c r="G427" s="30"/>
      <c r="H427" s="30"/>
      <c r="I427" s="30"/>
      <c r="J427" s="30"/>
      <c r="K427" s="30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</row>
    <row r="428" spans="1:126" ht="17.25" customHeight="1" x14ac:dyDescent="0.25">
      <c r="A428" s="61" t="s">
        <v>437</v>
      </c>
      <c r="B428" s="5" t="s">
        <v>11</v>
      </c>
      <c r="C428" s="39" t="s">
        <v>365</v>
      </c>
      <c r="D428" s="5" t="s">
        <v>242</v>
      </c>
      <c r="E428" s="30">
        <v>165000</v>
      </c>
      <c r="F428" s="30">
        <v>4735.5</v>
      </c>
      <c r="G428" s="30">
        <v>27413.040000000001</v>
      </c>
      <c r="H428" s="30">
        <v>4943.8</v>
      </c>
      <c r="I428" s="30">
        <v>4815</v>
      </c>
      <c r="J428" s="30">
        <f>+F428+G428+H428+I428</f>
        <v>41907.339999999997</v>
      </c>
      <c r="K428" s="30">
        <f>+E428-J428</f>
        <v>123092.66</v>
      </c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</row>
    <row r="429" spans="1:126" s="77" customFormat="1" x14ac:dyDescent="0.25">
      <c r="A429" s="5" t="s">
        <v>157</v>
      </c>
      <c r="B429" s="5" t="s">
        <v>20</v>
      </c>
      <c r="C429" s="39" t="s">
        <v>365</v>
      </c>
      <c r="D429" s="5" t="s">
        <v>242</v>
      </c>
      <c r="E429" s="30">
        <v>32000</v>
      </c>
      <c r="F429" s="30">
        <v>918.4</v>
      </c>
      <c r="G429" s="30">
        <v>0</v>
      </c>
      <c r="H429" s="30">
        <f>E429*0.0304</f>
        <v>972.8</v>
      </c>
      <c r="I429" s="30">
        <v>275</v>
      </c>
      <c r="J429" s="30">
        <f t="shared" ref="J429:J431" si="146">+F429+G429+H429+I429</f>
        <v>2166.1999999999998</v>
      </c>
      <c r="K429" s="30">
        <f t="shared" ref="K429:K431" si="147">+E429-J429</f>
        <v>29833.8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26"/>
      <c r="AN429" s="26"/>
      <c r="AO429" s="26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</row>
    <row r="430" spans="1:126" s="77" customFormat="1" ht="16.5" customHeight="1" x14ac:dyDescent="0.25">
      <c r="A430" s="5" t="s">
        <v>150</v>
      </c>
      <c r="B430" s="5" t="s">
        <v>334</v>
      </c>
      <c r="C430" s="39" t="s">
        <v>366</v>
      </c>
      <c r="D430" s="5" t="s">
        <v>242</v>
      </c>
      <c r="E430" s="30">
        <v>44000</v>
      </c>
      <c r="F430" s="30">
        <v>1262.8</v>
      </c>
      <c r="G430" s="30">
        <v>1007.19</v>
      </c>
      <c r="H430" s="30">
        <f t="shared" ref="H430" si="148">E430*0.0304</f>
        <v>1337.6</v>
      </c>
      <c r="I430" s="30">
        <v>275</v>
      </c>
      <c r="J430" s="30">
        <f t="shared" si="146"/>
        <v>3882.59</v>
      </c>
      <c r="K430" s="30">
        <f t="shared" si="147"/>
        <v>40117.410000000003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</row>
    <row r="431" spans="1:126" s="77" customFormat="1" x14ac:dyDescent="0.25">
      <c r="A431" s="5" t="s">
        <v>98</v>
      </c>
      <c r="B431" s="5" t="s">
        <v>382</v>
      </c>
      <c r="C431" s="39" t="s">
        <v>365</v>
      </c>
      <c r="D431" s="5" t="s">
        <v>242</v>
      </c>
      <c r="E431" s="30">
        <v>61000</v>
      </c>
      <c r="F431" s="30">
        <v>1750.7</v>
      </c>
      <c r="G431" s="30">
        <v>3674.86</v>
      </c>
      <c r="H431" s="30">
        <v>1854.4</v>
      </c>
      <c r="I431" s="30">
        <v>175</v>
      </c>
      <c r="J431" s="30">
        <f t="shared" si="146"/>
        <v>7454.96</v>
      </c>
      <c r="K431" s="30">
        <f t="shared" si="147"/>
        <v>53545.04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</row>
    <row r="432" spans="1:126" s="76" customFormat="1" x14ac:dyDescent="0.25">
      <c r="A432" s="64" t="s">
        <v>12</v>
      </c>
      <c r="B432" s="64">
        <v>4</v>
      </c>
      <c r="C432" s="65"/>
      <c r="D432" s="64"/>
      <c r="E432" s="66">
        <f>SUM(E428:E431)</f>
        <v>302000</v>
      </c>
      <c r="F432" s="66">
        <f>SUM(F428:F431)</f>
        <v>8667.4</v>
      </c>
      <c r="G432" s="66">
        <f>SUM(G430:G430)+G431+G428</f>
        <v>32095.09</v>
      </c>
      <c r="H432" s="66">
        <f>SUM(H428:H431)</f>
        <v>9108.6</v>
      </c>
      <c r="I432" s="66">
        <f>SUM(I428:I431)</f>
        <v>5540</v>
      </c>
      <c r="J432" s="66">
        <f>SUM(J428:J431)</f>
        <v>55411.09</v>
      </c>
      <c r="K432" s="66">
        <f>SUM(K428:K431)</f>
        <v>246588.91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28"/>
      <c r="AN432" s="28"/>
      <c r="AO432" s="28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</row>
    <row r="433" spans="1:116" s="77" customFormat="1" x14ac:dyDescent="0.25">
      <c r="A433" s="5"/>
      <c r="B433" s="5"/>
      <c r="C433" s="39"/>
      <c r="D433" s="5"/>
      <c r="E433" s="30"/>
      <c r="F433" s="30"/>
      <c r="G433" s="30"/>
      <c r="H433" s="30"/>
      <c r="I433" s="30"/>
      <c r="J433" s="30"/>
      <c r="K433" s="30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</row>
    <row r="434" spans="1:116" s="77" customFormat="1" x14ac:dyDescent="0.25">
      <c r="A434" s="6" t="s">
        <v>357</v>
      </c>
      <c r="B434" s="5"/>
      <c r="C434" s="39"/>
      <c r="D434" s="5"/>
      <c r="E434" s="30"/>
      <c r="F434" s="30"/>
      <c r="G434" s="30"/>
      <c r="H434" s="30"/>
      <c r="I434" s="30"/>
      <c r="J434" s="30"/>
      <c r="K434" s="30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</row>
    <row r="435" spans="1:116" s="77" customFormat="1" x14ac:dyDescent="0.25">
      <c r="A435" s="5" t="s">
        <v>141</v>
      </c>
      <c r="B435" s="5" t="s">
        <v>16</v>
      </c>
      <c r="C435" s="39" t="s">
        <v>366</v>
      </c>
      <c r="D435" s="5" t="s">
        <v>242</v>
      </c>
      <c r="E435" s="30">
        <v>120000</v>
      </c>
      <c r="F435" s="30">
        <f>E435*0.0287</f>
        <v>3444</v>
      </c>
      <c r="G435" s="30">
        <v>16809.87</v>
      </c>
      <c r="H435" s="30">
        <f>E435*0.0304</f>
        <v>3648</v>
      </c>
      <c r="I435" s="30">
        <v>25</v>
      </c>
      <c r="J435" s="30">
        <f>+F435+G435+H435+I435</f>
        <v>23926.87</v>
      </c>
      <c r="K435" s="30">
        <f>E435-J435</f>
        <v>96073.13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</row>
    <row r="436" spans="1:116" s="77" customFormat="1" x14ac:dyDescent="0.25">
      <c r="A436" s="5" t="s">
        <v>142</v>
      </c>
      <c r="B436" s="5" t="s">
        <v>438</v>
      </c>
      <c r="C436" s="39" t="s">
        <v>365</v>
      </c>
      <c r="D436" s="5" t="s">
        <v>242</v>
      </c>
      <c r="E436" s="30">
        <v>31682.5</v>
      </c>
      <c r="F436" s="30">
        <v>909.29</v>
      </c>
      <c r="G436" s="30">
        <v>0</v>
      </c>
      <c r="H436" s="30">
        <v>963.15</v>
      </c>
      <c r="I436" s="30">
        <v>3015.24</v>
      </c>
      <c r="J436" s="30">
        <f>+F436+G436+H436+I436</f>
        <v>4887.68</v>
      </c>
      <c r="K436" s="30">
        <v>26794.82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</row>
    <row r="437" spans="1:116" s="77" customFormat="1" x14ac:dyDescent="0.25">
      <c r="A437" s="64" t="s">
        <v>12</v>
      </c>
      <c r="B437" s="64">
        <v>2</v>
      </c>
      <c r="C437" s="65"/>
      <c r="D437" s="64"/>
      <c r="E437" s="66">
        <f>SUM(E435:E436)</f>
        <v>151682.5</v>
      </c>
      <c r="F437" s="66">
        <f>SUM(F435:F436)</f>
        <v>4353.29</v>
      </c>
      <c r="G437" s="66">
        <f t="shared" ref="G437:K437" si="149">SUM(G435:G436)</f>
        <v>16809.87</v>
      </c>
      <c r="H437" s="66">
        <f t="shared" si="149"/>
        <v>4611.1499999999996</v>
      </c>
      <c r="I437" s="66">
        <f t="shared" si="149"/>
        <v>3040.24</v>
      </c>
      <c r="J437" s="66">
        <f t="shared" si="149"/>
        <v>28814.55</v>
      </c>
      <c r="K437" s="66">
        <f t="shared" si="149"/>
        <v>122867.95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26"/>
      <c r="AN437" s="26"/>
      <c r="AO437" s="26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</row>
    <row r="438" spans="1:116" s="77" customFormat="1" x14ac:dyDescent="0.25">
      <c r="A438" s="5"/>
      <c r="B438" s="5"/>
      <c r="C438" s="39"/>
      <c r="D438" s="5"/>
      <c r="E438" s="30"/>
      <c r="F438" s="30"/>
      <c r="G438" s="30"/>
      <c r="H438" s="30"/>
      <c r="I438" s="30"/>
      <c r="J438" s="30"/>
      <c r="K438" s="30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</row>
    <row r="439" spans="1:116" s="77" customFormat="1" x14ac:dyDescent="0.25">
      <c r="A439" s="74" t="s">
        <v>358</v>
      </c>
      <c r="B439" s="74"/>
      <c r="C439" s="40"/>
      <c r="D439" s="74"/>
      <c r="E439" s="74"/>
      <c r="F439" s="74"/>
      <c r="G439" s="74"/>
      <c r="H439" s="74"/>
      <c r="I439" s="74"/>
      <c r="J439" s="74"/>
      <c r="K439" s="74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26"/>
      <c r="AN439" s="26"/>
      <c r="AO439" s="26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</row>
    <row r="440" spans="1:116" s="76" customFormat="1" x14ac:dyDescent="0.25">
      <c r="A440" s="5" t="s">
        <v>201</v>
      </c>
      <c r="B440" s="5" t="s">
        <v>397</v>
      </c>
      <c r="C440" s="39" t="s">
        <v>365</v>
      </c>
      <c r="D440" s="5" t="s">
        <v>242</v>
      </c>
      <c r="E440" s="30">
        <v>75000</v>
      </c>
      <c r="F440" s="30">
        <f>E440*0.0287</f>
        <v>2152.5</v>
      </c>
      <c r="G440" s="30">
        <v>5769.33</v>
      </c>
      <c r="H440" s="30">
        <f>E440*0.0304</f>
        <v>2280</v>
      </c>
      <c r="I440" s="30">
        <v>4325.24</v>
      </c>
      <c r="J440" s="30">
        <v>14527.07</v>
      </c>
      <c r="K440" s="30">
        <v>60472.93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</row>
    <row r="441" spans="1:116" s="77" customFormat="1" x14ac:dyDescent="0.25">
      <c r="A441" s="5" t="s">
        <v>144</v>
      </c>
      <c r="B441" s="5" t="s">
        <v>145</v>
      </c>
      <c r="C441" s="39" t="s">
        <v>366</v>
      </c>
      <c r="D441" s="5" t="s">
        <v>242</v>
      </c>
      <c r="E441" s="30">
        <v>32000</v>
      </c>
      <c r="F441" s="30">
        <f t="shared" ref="F441:F446" si="150">E441*0.0287</f>
        <v>918.4</v>
      </c>
      <c r="G441" s="30">
        <v>0</v>
      </c>
      <c r="H441" s="30">
        <f t="shared" ref="H441:H445" si="151">E441*0.0304</f>
        <v>972.8</v>
      </c>
      <c r="I441" s="30">
        <v>125</v>
      </c>
      <c r="J441" s="30">
        <f t="shared" ref="J441:J443" si="152">F441+G441+H441+I441</f>
        <v>2016.2</v>
      </c>
      <c r="K441" s="30">
        <f t="shared" ref="K441" si="153">E441-J441</f>
        <v>29983.8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</row>
    <row r="442" spans="1:116" s="76" customFormat="1" x14ac:dyDescent="0.25">
      <c r="A442" s="5" t="s">
        <v>147</v>
      </c>
      <c r="B442" s="5" t="s">
        <v>140</v>
      </c>
      <c r="C442" s="39" t="s">
        <v>365</v>
      </c>
      <c r="D442" s="5" t="s">
        <v>244</v>
      </c>
      <c r="E442" s="30">
        <v>32000</v>
      </c>
      <c r="F442" s="30">
        <f>E442*0.0287</f>
        <v>918.4</v>
      </c>
      <c r="G442" s="30">
        <v>0</v>
      </c>
      <c r="H442" s="30">
        <v>972.8</v>
      </c>
      <c r="I442" s="30">
        <v>1615</v>
      </c>
      <c r="J442" s="30">
        <v>3506.2</v>
      </c>
      <c r="K442" s="30">
        <v>28493.8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</row>
    <row r="443" spans="1:116" s="76" customFormat="1" x14ac:dyDescent="0.25">
      <c r="A443" s="5" t="s">
        <v>146</v>
      </c>
      <c r="B443" s="5" t="s">
        <v>145</v>
      </c>
      <c r="C443" s="39" t="s">
        <v>365</v>
      </c>
      <c r="D443" s="5" t="s">
        <v>244</v>
      </c>
      <c r="E443" s="30">
        <v>32000</v>
      </c>
      <c r="F443" s="30">
        <f t="shared" si="150"/>
        <v>918.4</v>
      </c>
      <c r="G443" s="30">
        <v>0</v>
      </c>
      <c r="H443" s="30">
        <f t="shared" si="151"/>
        <v>972.8</v>
      </c>
      <c r="I443" s="30">
        <v>315</v>
      </c>
      <c r="J443" s="30">
        <f t="shared" si="152"/>
        <v>2206.1999999999998</v>
      </c>
      <c r="K443" s="30">
        <v>29793.8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</row>
    <row r="444" spans="1:116" s="77" customFormat="1" x14ac:dyDescent="0.25">
      <c r="A444" s="5" t="s">
        <v>139</v>
      </c>
      <c r="B444" s="5" t="s">
        <v>140</v>
      </c>
      <c r="C444" s="39" t="s">
        <v>365</v>
      </c>
      <c r="D444" s="5" t="s">
        <v>244</v>
      </c>
      <c r="E444" s="30">
        <v>11000</v>
      </c>
      <c r="F444" s="30">
        <f>E444*0.0287</f>
        <v>315.7</v>
      </c>
      <c r="G444" s="30">
        <v>0</v>
      </c>
      <c r="H444" s="30">
        <v>334.4</v>
      </c>
      <c r="I444" s="30">
        <v>75</v>
      </c>
      <c r="J444" s="30">
        <v>725.1</v>
      </c>
      <c r="K444" s="30">
        <v>10274.9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26"/>
      <c r="AN444" s="26"/>
      <c r="AO444" s="26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</row>
    <row r="445" spans="1:116" s="76" customFormat="1" x14ac:dyDescent="0.25">
      <c r="A445" s="5" t="s">
        <v>148</v>
      </c>
      <c r="B445" s="5" t="s">
        <v>140</v>
      </c>
      <c r="C445" s="39" t="s">
        <v>365</v>
      </c>
      <c r="D445" s="5" t="s">
        <v>244</v>
      </c>
      <c r="E445" s="30">
        <v>13420</v>
      </c>
      <c r="F445" s="30">
        <f t="shared" si="150"/>
        <v>385.15</v>
      </c>
      <c r="G445" s="30">
        <v>0</v>
      </c>
      <c r="H445" s="30">
        <f t="shared" si="151"/>
        <v>407.97</v>
      </c>
      <c r="I445" s="30">
        <v>125</v>
      </c>
      <c r="J445" s="30">
        <f>F445+G445+H445+I445</f>
        <v>918.12</v>
      </c>
      <c r="K445" s="30">
        <f>E445-J445</f>
        <v>12501.88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</row>
    <row r="446" spans="1:116" s="76" customFormat="1" x14ac:dyDescent="0.25">
      <c r="A446" s="5" t="s">
        <v>439</v>
      </c>
      <c r="B446" s="5" t="s">
        <v>94</v>
      </c>
      <c r="C446" s="39" t="s">
        <v>366</v>
      </c>
      <c r="D446" s="5" t="s">
        <v>244</v>
      </c>
      <c r="E446" s="30">
        <v>32272.44</v>
      </c>
      <c r="F446" s="30">
        <f t="shared" si="150"/>
        <v>926.22</v>
      </c>
      <c r="G446" s="30">
        <v>0</v>
      </c>
      <c r="H446" s="30">
        <v>981.08</v>
      </c>
      <c r="I446" s="30">
        <v>25</v>
      </c>
      <c r="J446" s="30">
        <v>1932.3</v>
      </c>
      <c r="K446" s="30">
        <v>30340.14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</row>
    <row r="447" spans="1:116" s="76" customFormat="1" x14ac:dyDescent="0.25">
      <c r="A447" s="5" t="s">
        <v>143</v>
      </c>
      <c r="B447" s="5" t="s">
        <v>214</v>
      </c>
      <c r="C447" s="39" t="s">
        <v>365</v>
      </c>
      <c r="D447" s="5" t="s">
        <v>242</v>
      </c>
      <c r="E447" s="30">
        <v>47000</v>
      </c>
      <c r="F447" s="30">
        <f>E447*0.0287</f>
        <v>1348.9</v>
      </c>
      <c r="G447" s="30">
        <v>1430.6</v>
      </c>
      <c r="H447" s="30">
        <f>E447*0.0304</f>
        <v>1428.8</v>
      </c>
      <c r="I447" s="30">
        <v>275</v>
      </c>
      <c r="J447" s="30">
        <f>F447+G447+H447+I447</f>
        <v>4483.3</v>
      </c>
      <c r="K447" s="30">
        <f>E447-J447</f>
        <v>42516.7</v>
      </c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28"/>
      <c r="AN447" s="28"/>
      <c r="AO447" s="28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</row>
    <row r="448" spans="1:116" s="76" customFormat="1" x14ac:dyDescent="0.25">
      <c r="A448" s="64" t="s">
        <v>12</v>
      </c>
      <c r="B448" s="64">
        <v>8</v>
      </c>
      <c r="C448" s="65"/>
      <c r="D448" s="64"/>
      <c r="E448" s="66">
        <f t="shared" ref="E448:K448" si="154">SUM(E440:E447)</f>
        <v>274692.44</v>
      </c>
      <c r="F448" s="66">
        <f t="shared" si="154"/>
        <v>7883.67</v>
      </c>
      <c r="G448" s="66">
        <f t="shared" si="154"/>
        <v>7199.93</v>
      </c>
      <c r="H448" s="66">
        <f t="shared" si="154"/>
        <v>8350.65</v>
      </c>
      <c r="I448" s="66">
        <f t="shared" si="154"/>
        <v>6880.24</v>
      </c>
      <c r="J448" s="66">
        <f t="shared" si="154"/>
        <v>30314.49</v>
      </c>
      <c r="K448" s="66">
        <f t="shared" si="154"/>
        <v>244377.95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</row>
    <row r="449" spans="1:126" s="76" customFormat="1" x14ac:dyDescent="0.25">
      <c r="A449" s="5"/>
      <c r="B449" s="5"/>
      <c r="C449" s="39"/>
      <c r="D449" s="5"/>
      <c r="E449" s="30"/>
      <c r="F449" s="30"/>
      <c r="G449" s="30"/>
      <c r="H449" s="30"/>
      <c r="I449" s="30"/>
      <c r="J449" s="30"/>
      <c r="K449" s="30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</row>
    <row r="450" spans="1:126" s="77" customFormat="1" x14ac:dyDescent="0.25">
      <c r="A450" s="74" t="s">
        <v>461</v>
      </c>
      <c r="B450" s="74"/>
      <c r="C450" s="40"/>
      <c r="D450" s="74"/>
      <c r="E450" s="74"/>
      <c r="F450" s="74"/>
      <c r="G450" s="74"/>
      <c r="H450" s="74"/>
      <c r="I450" s="74"/>
      <c r="J450" s="74"/>
      <c r="K450" s="74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26"/>
      <c r="AN450" s="26"/>
      <c r="AO450" s="26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</row>
    <row r="451" spans="1:126" s="76" customFormat="1" x14ac:dyDescent="0.25">
      <c r="A451" s="5" t="s">
        <v>151</v>
      </c>
      <c r="B451" s="5" t="s">
        <v>16</v>
      </c>
      <c r="C451" s="39" t="s">
        <v>366</v>
      </c>
      <c r="D451" s="5" t="s">
        <v>242</v>
      </c>
      <c r="E451" s="30">
        <v>89500</v>
      </c>
      <c r="F451" s="30">
        <f t="shared" ref="F451" si="155">E451*0.0287</f>
        <v>2568.65</v>
      </c>
      <c r="G451" s="30">
        <v>9297.98</v>
      </c>
      <c r="H451" s="30">
        <f t="shared" ref="H451" si="156">E451*0.0304</f>
        <v>2720.8</v>
      </c>
      <c r="I451" s="30">
        <v>1475.12</v>
      </c>
      <c r="J451" s="30">
        <v>16062.55</v>
      </c>
      <c r="K451" s="30">
        <v>73437.45</v>
      </c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</row>
    <row r="452" spans="1:126" s="76" customFormat="1" x14ac:dyDescent="0.25">
      <c r="A452" s="5" t="s">
        <v>149</v>
      </c>
      <c r="B452" s="5" t="s">
        <v>152</v>
      </c>
      <c r="C452" s="39" t="s">
        <v>365</v>
      </c>
      <c r="D452" s="5" t="s">
        <v>242</v>
      </c>
      <c r="E452" s="30">
        <v>44000</v>
      </c>
      <c r="F452" s="30">
        <f>E452*0.0287</f>
        <v>1262.8</v>
      </c>
      <c r="G452" s="30">
        <v>1007.19</v>
      </c>
      <c r="H452" s="30">
        <f>E452*0.0304</f>
        <v>1337.6</v>
      </c>
      <c r="I452" s="30">
        <v>315</v>
      </c>
      <c r="J452" s="30">
        <f>F452+G452+H452+I452</f>
        <v>3922.59</v>
      </c>
      <c r="K452" s="30">
        <f>E452-J452</f>
        <v>40077.410000000003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</row>
    <row r="453" spans="1:126" s="76" customFormat="1" x14ac:dyDescent="0.25">
      <c r="A453" s="3" t="s">
        <v>12</v>
      </c>
      <c r="B453" s="3">
        <v>2</v>
      </c>
      <c r="C453" s="34"/>
      <c r="D453" s="3"/>
      <c r="E453" s="4">
        <f t="shared" ref="E453:K453" si="157">SUM(E451:E452)</f>
        <v>133500</v>
      </c>
      <c r="F453" s="4">
        <f t="shared" si="157"/>
        <v>3831.45</v>
      </c>
      <c r="G453" s="4">
        <f t="shared" si="157"/>
        <v>10305.17</v>
      </c>
      <c r="H453" s="4">
        <f t="shared" si="157"/>
        <v>4058.4</v>
      </c>
      <c r="I453" s="4">
        <f t="shared" si="157"/>
        <v>1790.12</v>
      </c>
      <c r="J453" s="4">
        <f t="shared" si="157"/>
        <v>19985.14</v>
      </c>
      <c r="K453" s="4">
        <f t="shared" si="157"/>
        <v>113514.86</v>
      </c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64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</row>
    <row r="454" spans="1:126" s="26" customFormat="1" x14ac:dyDescent="0.25">
      <c r="A454" s="26" t="s">
        <v>460</v>
      </c>
      <c r="C454" s="35"/>
      <c r="E454" s="27"/>
      <c r="F454" s="27"/>
      <c r="G454" s="27"/>
      <c r="H454" s="27"/>
      <c r="I454" s="27"/>
      <c r="J454" s="27"/>
      <c r="K454" s="27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5"/>
      <c r="AM454" s="28"/>
      <c r="AN454" s="28"/>
      <c r="AO454" s="28"/>
    </row>
    <row r="455" spans="1:126" s="3" customFormat="1" x14ac:dyDescent="0.25">
      <c r="A455" s="5" t="s">
        <v>279</v>
      </c>
      <c r="B455" t="s">
        <v>247</v>
      </c>
      <c r="C455" s="32" t="s">
        <v>365</v>
      </c>
      <c r="D455" t="s">
        <v>244</v>
      </c>
      <c r="E455" s="1">
        <v>25200</v>
      </c>
      <c r="F455" s="1">
        <f t="shared" ref="F455" si="158">E455*0.0287</f>
        <v>723.24</v>
      </c>
      <c r="G455" s="1">
        <v>0</v>
      </c>
      <c r="H455" s="1">
        <f t="shared" ref="H455" si="159">E455*0.0304</f>
        <v>766.08</v>
      </c>
      <c r="I455" s="1">
        <v>175</v>
      </c>
      <c r="J455" s="1">
        <f t="shared" ref="J455" si="160">+F455+G455+H455+I455</f>
        <v>1664.32</v>
      </c>
      <c r="K455" s="1">
        <f t="shared" ref="K455" si="161">+E455-J455</f>
        <v>23535.68</v>
      </c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5"/>
      <c r="AM455" s="28"/>
      <c r="AN455" s="28"/>
      <c r="AO455" s="28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6"/>
      <c r="DN455" s="6"/>
      <c r="DO455" s="6"/>
      <c r="DP455" s="6"/>
      <c r="DQ455" s="6"/>
      <c r="DR455" s="6"/>
      <c r="DS455" s="6"/>
      <c r="DT455" s="6"/>
      <c r="DU455" s="6"/>
      <c r="DV455" s="6"/>
    </row>
    <row r="456" spans="1:126" s="64" customFormat="1" x14ac:dyDescent="0.25">
      <c r="A456" s="64" t="s">
        <v>12</v>
      </c>
      <c r="B456" s="64">
        <v>1</v>
      </c>
      <c r="C456" s="65"/>
      <c r="E456" s="66">
        <f t="shared" ref="E456:K456" si="162">E455</f>
        <v>25200</v>
      </c>
      <c r="F456" s="66">
        <f t="shared" si="162"/>
        <v>723.24</v>
      </c>
      <c r="G456" s="66">
        <f t="shared" si="162"/>
        <v>0</v>
      </c>
      <c r="H456" s="66">
        <f t="shared" si="162"/>
        <v>766.08</v>
      </c>
      <c r="I456" s="66">
        <f t="shared" si="162"/>
        <v>175</v>
      </c>
      <c r="J456" s="66">
        <f t="shared" si="162"/>
        <v>1664.32</v>
      </c>
      <c r="K456" s="66">
        <f t="shared" si="162"/>
        <v>23535.68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 s="28"/>
      <c r="AN456" s="28"/>
      <c r="AO456" s="28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</row>
    <row r="457" spans="1:126" s="6" customFormat="1" x14ac:dyDescent="0.25">
      <c r="C457" s="40"/>
      <c r="E457" s="49"/>
      <c r="F457" s="49"/>
      <c r="G457" s="49"/>
      <c r="H457" s="49"/>
      <c r="I457" s="49"/>
      <c r="J457" s="49"/>
      <c r="K457" s="49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126" s="6" customFormat="1" x14ac:dyDescent="0.25">
      <c r="A458" s="6" t="s">
        <v>477</v>
      </c>
      <c r="C458" s="40"/>
      <c r="E458" s="49"/>
      <c r="F458" s="49"/>
      <c r="G458" s="49"/>
      <c r="H458" s="49"/>
      <c r="I458" s="49"/>
      <c r="J458" s="49"/>
      <c r="K458" s="49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126" s="61" customFormat="1" x14ac:dyDescent="0.25">
      <c r="A459" s="61" t="s">
        <v>478</v>
      </c>
      <c r="B459" s="61" t="s">
        <v>480</v>
      </c>
      <c r="C459" s="68" t="s">
        <v>365</v>
      </c>
      <c r="D459" s="61" t="s">
        <v>244</v>
      </c>
      <c r="E459" s="69">
        <v>76000</v>
      </c>
      <c r="F459" s="69">
        <v>2181.1999999999998</v>
      </c>
      <c r="G459" s="69">
        <v>6497.56</v>
      </c>
      <c r="H459" s="69">
        <v>2310.4</v>
      </c>
      <c r="I459" s="69">
        <v>175</v>
      </c>
      <c r="J459" s="69">
        <v>11164.16</v>
      </c>
      <c r="K459" s="69">
        <v>64835.839999999997</v>
      </c>
    </row>
    <row r="460" spans="1:126" s="61" customFormat="1" x14ac:dyDescent="0.25">
      <c r="A460" s="61" t="s">
        <v>479</v>
      </c>
      <c r="B460" s="61" t="s">
        <v>480</v>
      </c>
      <c r="C460" s="68" t="s">
        <v>365</v>
      </c>
      <c r="D460" s="61" t="s">
        <v>244</v>
      </c>
      <c r="E460" s="69">
        <v>76000</v>
      </c>
      <c r="F460" s="69">
        <v>2181.1999999999998</v>
      </c>
      <c r="G460" s="69">
        <v>6497.56</v>
      </c>
      <c r="H460" s="69">
        <v>2310.4</v>
      </c>
      <c r="I460" s="69">
        <v>175</v>
      </c>
      <c r="J460" s="69">
        <v>11164.16</v>
      </c>
      <c r="K460" s="69">
        <v>64835.839999999997</v>
      </c>
    </row>
    <row r="461" spans="1:126" s="64" customFormat="1" x14ac:dyDescent="0.25">
      <c r="A461" s="64" t="s">
        <v>12</v>
      </c>
      <c r="B461" s="64">
        <v>2</v>
      </c>
      <c r="C461" s="65"/>
      <c r="E461" s="66">
        <f t="shared" ref="E461:K461" si="163">E459+E460</f>
        <v>152000</v>
      </c>
      <c r="F461" s="66">
        <f t="shared" si="163"/>
        <v>4362.3999999999996</v>
      </c>
      <c r="G461" s="66">
        <f t="shared" si="163"/>
        <v>12995.12</v>
      </c>
      <c r="H461" s="66">
        <f t="shared" si="163"/>
        <v>4620.8</v>
      </c>
      <c r="I461" s="66">
        <f t="shared" si="163"/>
        <v>350</v>
      </c>
      <c r="J461" s="66">
        <f t="shared" si="163"/>
        <v>22328.32</v>
      </c>
      <c r="K461" s="66">
        <f t="shared" si="163"/>
        <v>129671.67999999999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1:126" x14ac:dyDescent="0.25">
      <c r="A462" s="10" t="s">
        <v>385</v>
      </c>
      <c r="B462" s="10"/>
      <c r="C462" s="36"/>
      <c r="D462" s="12"/>
      <c r="E462" s="10"/>
      <c r="F462" s="10"/>
      <c r="G462" s="10"/>
      <c r="H462" s="10"/>
      <c r="I462" s="10"/>
      <c r="J462" s="10"/>
      <c r="K462" s="10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26"/>
      <c r="AN462" s="26"/>
      <c r="AO462" s="26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</row>
    <row r="463" spans="1:126" x14ac:dyDescent="0.25">
      <c r="A463" s="5" t="s">
        <v>386</v>
      </c>
      <c r="B463" s="5" t="s">
        <v>20</v>
      </c>
      <c r="C463" s="39" t="s">
        <v>365</v>
      </c>
      <c r="D463" s="57" t="s">
        <v>242</v>
      </c>
      <c r="E463" s="1">
        <v>36000</v>
      </c>
      <c r="F463" s="1">
        <v>1033.2</v>
      </c>
      <c r="G463" s="1">
        <v>0</v>
      </c>
      <c r="H463" s="1">
        <v>1094.4000000000001</v>
      </c>
      <c r="I463" s="1">
        <v>815</v>
      </c>
      <c r="J463" s="1">
        <v>2942.6</v>
      </c>
      <c r="K463" s="1">
        <v>33057.4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26"/>
      <c r="AN463" s="26"/>
      <c r="AO463" s="26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/>
      <c r="DN463"/>
      <c r="DO463"/>
      <c r="DP463"/>
      <c r="DQ463"/>
      <c r="DR463"/>
      <c r="DS463"/>
      <c r="DT463"/>
      <c r="DU463"/>
      <c r="DV463"/>
    </row>
    <row r="464" spans="1:126" s="3" customFormat="1" x14ac:dyDescent="0.25">
      <c r="A464" s="5" t="s">
        <v>158</v>
      </c>
      <c r="B464" t="s">
        <v>486</v>
      </c>
      <c r="C464" s="32" t="s">
        <v>365</v>
      </c>
      <c r="D464" t="s">
        <v>242</v>
      </c>
      <c r="E464" s="1">
        <v>60000</v>
      </c>
      <c r="F464" s="1">
        <f>E464*0.0287</f>
        <v>1722</v>
      </c>
      <c r="G464" s="1">
        <v>3486.68</v>
      </c>
      <c r="H464" s="1">
        <f>E464*0.0304</f>
        <v>1824</v>
      </c>
      <c r="I464" s="1">
        <v>25</v>
      </c>
      <c r="J464" s="1">
        <f>+F464+G464+H464+I464</f>
        <v>7057.68</v>
      </c>
      <c r="K464" s="1">
        <f>+E464-J464</f>
        <v>52942.32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6"/>
      <c r="DN464" s="6"/>
      <c r="DO464" s="6"/>
      <c r="DP464" s="6"/>
      <c r="DQ464" s="6"/>
      <c r="DR464" s="6"/>
      <c r="DS464" s="6"/>
      <c r="DT464" s="6"/>
      <c r="DU464" s="6"/>
      <c r="DV464" s="6"/>
    </row>
    <row r="465" spans="1:126" s="3" customFormat="1" x14ac:dyDescent="0.25">
      <c r="A465" s="5" t="s">
        <v>155</v>
      </c>
      <c r="B465" t="s">
        <v>53</v>
      </c>
      <c r="C465" s="32" t="s">
        <v>365</v>
      </c>
      <c r="D465" t="s">
        <v>244</v>
      </c>
      <c r="E465" s="1">
        <v>10000</v>
      </c>
      <c r="F465" s="1">
        <f t="shared" ref="F465:F467" si="164">E465*0.0287</f>
        <v>287</v>
      </c>
      <c r="G465" s="1">
        <v>0</v>
      </c>
      <c r="H465" s="1">
        <f t="shared" ref="H465:H467" si="165">E465*0.0304</f>
        <v>304</v>
      </c>
      <c r="I465" s="1">
        <v>25</v>
      </c>
      <c r="J465" s="1">
        <f t="shared" ref="J465:J467" si="166">+F465+G465+H465+I465</f>
        <v>616</v>
      </c>
      <c r="K465" s="1">
        <f t="shared" ref="K465:K467" si="167">+E465-J465</f>
        <v>9384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6"/>
      <c r="DN465" s="6"/>
      <c r="DO465" s="6"/>
      <c r="DP465" s="6"/>
      <c r="DQ465" s="6"/>
      <c r="DR465" s="6"/>
      <c r="DS465" s="6"/>
      <c r="DT465" s="6"/>
      <c r="DU465" s="6"/>
      <c r="DV465" s="6"/>
    </row>
    <row r="466" spans="1:126" s="3" customFormat="1" x14ac:dyDescent="0.25">
      <c r="A466" s="5" t="s">
        <v>156</v>
      </c>
      <c r="B466" t="s">
        <v>154</v>
      </c>
      <c r="C466" s="32" t="s">
        <v>365</v>
      </c>
      <c r="D466" t="s">
        <v>242</v>
      </c>
      <c r="E466" s="1">
        <v>20900</v>
      </c>
      <c r="F466" s="1">
        <f t="shared" si="164"/>
        <v>599.83000000000004</v>
      </c>
      <c r="G466" s="1">
        <v>0</v>
      </c>
      <c r="H466" s="1">
        <f t="shared" si="165"/>
        <v>635.36</v>
      </c>
      <c r="I466" s="1">
        <v>275</v>
      </c>
      <c r="J466" s="1">
        <v>1510.19</v>
      </c>
      <c r="K466" s="1">
        <v>19389.810000000001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 s="28"/>
      <c r="AN466" s="28"/>
      <c r="AO466" s="28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6"/>
      <c r="DN466" s="6"/>
      <c r="DO466" s="6"/>
      <c r="DP466" s="6"/>
      <c r="DQ466" s="6"/>
      <c r="DR466" s="6"/>
      <c r="DS466" s="6"/>
      <c r="DT466" s="6"/>
      <c r="DU466" s="6"/>
      <c r="DV466" s="6"/>
    </row>
    <row r="467" spans="1:126" s="3" customFormat="1" x14ac:dyDescent="0.25">
      <c r="A467" s="5" t="s">
        <v>469</v>
      </c>
      <c r="B467" t="s">
        <v>69</v>
      </c>
      <c r="C467" s="32" t="s">
        <v>366</v>
      </c>
      <c r="D467" t="s">
        <v>242</v>
      </c>
      <c r="E467" s="1">
        <v>10000</v>
      </c>
      <c r="F467" s="1">
        <f t="shared" si="164"/>
        <v>287</v>
      </c>
      <c r="G467" s="1">
        <v>0</v>
      </c>
      <c r="H467" s="1">
        <f t="shared" si="165"/>
        <v>304</v>
      </c>
      <c r="I467" s="1">
        <v>175</v>
      </c>
      <c r="J467" s="1">
        <f t="shared" si="166"/>
        <v>766</v>
      </c>
      <c r="K467" s="1">
        <f t="shared" si="167"/>
        <v>9234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6"/>
      <c r="DN467" s="6"/>
      <c r="DO467" s="6"/>
      <c r="DP467" s="6"/>
      <c r="DQ467" s="6"/>
      <c r="DR467" s="6"/>
      <c r="DS467" s="6"/>
      <c r="DT467" s="6"/>
      <c r="DU467" s="6"/>
      <c r="DV467" s="6"/>
    </row>
    <row r="468" spans="1:126" x14ac:dyDescent="0.25">
      <c r="A468" s="3" t="s">
        <v>12</v>
      </c>
      <c r="B468" s="3">
        <v>5</v>
      </c>
      <c r="C468" s="34"/>
      <c r="D468" s="3"/>
      <c r="E468" s="4">
        <f t="shared" ref="E468:K468" si="168">SUM(E463:E467)</f>
        <v>136900</v>
      </c>
      <c r="F468" s="4">
        <f t="shared" si="168"/>
        <v>3929.03</v>
      </c>
      <c r="G468" s="4">
        <f t="shared" si="168"/>
        <v>3486.68</v>
      </c>
      <c r="H468" s="4">
        <f>SUM(H463:H467)</f>
        <v>4161.76</v>
      </c>
      <c r="I468" s="4">
        <f t="shared" si="168"/>
        <v>1315</v>
      </c>
      <c r="J468" s="4">
        <f>SUM(J463:J467)</f>
        <v>12892.47</v>
      </c>
      <c r="K468" s="4">
        <f t="shared" si="168"/>
        <v>124007.53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26"/>
      <c r="AN468" s="26"/>
      <c r="AO468" s="26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/>
      <c r="DN468"/>
      <c r="DO468"/>
      <c r="DP468"/>
      <c r="DQ468"/>
      <c r="DR468"/>
      <c r="DS468"/>
      <c r="DT468"/>
      <c r="DU468"/>
      <c r="DV468"/>
    </row>
    <row r="469" spans="1:126" x14ac:dyDescent="0.25">
      <c r="I469" s="30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26"/>
      <c r="AN469" s="26"/>
      <c r="AO469" s="26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/>
      <c r="DN469"/>
      <c r="DO469"/>
      <c r="DP469"/>
      <c r="DQ469"/>
      <c r="DR469"/>
      <c r="DS469"/>
      <c r="DT469"/>
      <c r="DU469"/>
      <c r="DV469"/>
    </row>
    <row r="470" spans="1:126" s="3" customFormat="1" x14ac:dyDescent="0.25">
      <c r="A470"/>
      <c r="B470"/>
      <c r="C470" s="32"/>
      <c r="D470"/>
      <c r="E470" s="1"/>
      <c r="F470" s="1"/>
      <c r="G470" s="1"/>
      <c r="H470" s="1"/>
      <c r="I470" s="1"/>
      <c r="J470" s="1"/>
      <c r="K470" s="1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 s="28"/>
      <c r="AN470" s="28"/>
      <c r="AO470" s="28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6"/>
      <c r="DN470" s="6"/>
      <c r="DO470" s="6"/>
      <c r="DP470" s="6"/>
      <c r="DQ470" s="6"/>
      <c r="DR470" s="6"/>
      <c r="DS470" s="6"/>
      <c r="DT470" s="6"/>
      <c r="DU470" s="6"/>
      <c r="DV470" s="6"/>
    </row>
    <row r="471" spans="1:126" s="3" customFormat="1" ht="15.75" x14ac:dyDescent="0.25">
      <c r="A471" s="7" t="s">
        <v>195</v>
      </c>
      <c r="B471" s="7">
        <f>B468+B456+B453+B448+B432+B437+B425+B417+B409+B396+B385+B380+B376+B365+B361+B355+B348+B340+B326+B322+B310+B306+B300+B290+B283+B278+B273+B268+B264+B260+B253+B249+B238+B244+B230+B196+B190+B180+B174+B165+B170+B156+B141+B128+B110+B104+B100+B88+B93+B84+B80+B71+B58+B53+B48+B44+B39+B34+B28+B24+B461+B413</f>
        <v>277</v>
      </c>
      <c r="C471" s="41"/>
      <c r="D471" s="7"/>
      <c r="E471" s="24">
        <f>+E468+E453+E448+E437+E432+E425+E417+E409+E396+E385+E380+E376+E365+E361+E355+E348+E340+E326+E322+E310+E306+E300+E290+E283+E278+E273+E268+E264+E260+E249+E244+E238+E230+E196+E190+E180+E174+E170+E165+E156+E141+E128+E110+E104+E100+E93+E88+E84+E80+E71+E58+E53+E48+E44+E39+E34+E28+E24+E253+E456+E461+E413</f>
        <v>13871755.289999999</v>
      </c>
      <c r="F471" s="24">
        <f>+F468+F453+F448+F437+F432+F425+F417+F409+F396+F385+F380+F376+F365+F361+F355+F348+F340+F326+F322+F310+F306+F300+F290+F283+F278+F273+F268+F264+F260+F249+F244+F238+F230+F196+F190+F180+F174+F170+F165+F156+F141+F128+F110+F104+F100+F93+F88+F84+F80+F71+F58+F53+F48+F44+F39+F34+F28+F24+F253+F456+F461+F413</f>
        <v>398119.27</v>
      </c>
      <c r="G471" s="24">
        <f>+G468+G453+G448+G437+G432+G425+G417+G409+G396+G385+G380+G376+G365+G361+G355+G348+G340+G326+G322+G310+G306+G300+G290+G283+G278+G273+G268+G264+G260+G249+G244+G238+G230+G196+G190+G180+G174+G170+G165+G156+G141+G128+G110+G104+G100+G93+G88+G84+G80+G71+G58+G53+G48+G44+G39+G34+G28+G24+G456+G461+G413+G253</f>
        <v>790755.57</v>
      </c>
      <c r="H471" s="24">
        <f>+H468+H453+H448+H437+H432+H425+H417+H409+H396+H385+H380+H376+H365+H361+H355+H348+H340+H326+H322+H310+H306+H300+H290+H283+H278+H273+H268+H264+H260+H249+H244+H238+H230+H196+H190+H180+H174+H170+H165+H156+H141+H128+H110+H104+H100+H93+H88+H84+H80+H71+H58+H53+H48+H44+H39+H34+H28+H24+H253+H456+H461+H413</f>
        <v>419060.36</v>
      </c>
      <c r="I471" s="24">
        <f>+I468+I453+I448+I437+I432+I425+I417+I409+I396+I385+I380+I376+I365+I361+I355+I348+I340+I326+I322+I310+I306+I300+I290+I283+I278+I273+I268+I264+I260+I249+I244+I238+I230+I196+I190+I180+I174+I170+I165+I156+I141+I128+I110+I104+I100+I93+I88+I84+I80+I71+I58+I53+I48+I44+I39+I34+I28+I24+I253+I456+I461+I413</f>
        <v>415770.12</v>
      </c>
      <c r="J471" s="24">
        <f>+J468+J453+J448+J437+J432+J425+J417+J409+J396+J385+J380+J376+J365+J361+J355+J348+J340+J326+J322+J310+J306+J300+J290+J283+J278+J273+J268+J264+J260+J249+J244+J238+J230+J196+J190+J180+J174+J170+J165+J156+J141+J128+J110+J104+J100+J93+J88+J84+J80+J71+J58+J53+J48+J44+J39+J34+J28+J24+J253+J456+J461+J413</f>
        <v>2023705.47</v>
      </c>
      <c r="K471" s="24">
        <f>+K468+K453+K448+K437+K432+K425+K417+K409+K396+K385+K380+K376+K365+K361+K355+K348+K340+K326+K322+K310+K306+K300+K290+K283+K278+K273+K268+K264+K260+K249+K244+K238+K230+K196+K190+K180+K174+K170+K165+K156+K141+K128+K110+K104+K100+K93+K88+K84+K80+K71+K58+K53+K48+K44+K39+K34+K28+K24+K253+K456+K461+K413</f>
        <v>11848050.119999999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6"/>
      <c r="DN471" s="6"/>
      <c r="DO471" s="6"/>
      <c r="DP471" s="6"/>
      <c r="DQ471" s="6"/>
      <c r="DR471" s="6"/>
      <c r="DS471" s="6"/>
      <c r="DT471" s="6"/>
      <c r="DU471" s="6"/>
      <c r="DV471" s="6"/>
    </row>
    <row r="472" spans="1:126" s="3" customFormat="1" ht="15.75" x14ac:dyDescent="0.25">
      <c r="A472" s="8"/>
      <c r="B472" s="8"/>
      <c r="C472" s="42"/>
      <c r="D472" s="8"/>
      <c r="E472" s="9"/>
      <c r="F472" s="9"/>
      <c r="G472" s="9"/>
      <c r="H472" s="9"/>
      <c r="I472" s="9"/>
      <c r="J472" s="9"/>
      <c r="K472" s="9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28"/>
      <c r="AN472" s="28"/>
      <c r="AO472" s="28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ht="15.75" x14ac:dyDescent="0.25">
      <c r="A473" s="8"/>
      <c r="B473" s="8"/>
      <c r="C473" s="42"/>
      <c r="D473" s="8"/>
      <c r="E473" s="9"/>
      <c r="F473" s="9"/>
      <c r="G473" s="9"/>
      <c r="H473" s="9"/>
      <c r="I473" s="9"/>
      <c r="J473" s="9"/>
      <c r="K473" s="9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/>
      <c r="DN473"/>
      <c r="DO473"/>
      <c r="DP473"/>
      <c r="DQ473"/>
      <c r="DR473"/>
      <c r="DS473"/>
      <c r="DT473"/>
      <c r="DU473"/>
      <c r="DV473"/>
    </row>
    <row r="474" spans="1:126" s="3" customFormat="1" ht="15.75" x14ac:dyDescent="0.25">
      <c r="A474" s="8"/>
      <c r="B474" s="8"/>
      <c r="C474" s="42"/>
      <c r="D474" s="8"/>
      <c r="E474" s="9"/>
      <c r="F474" s="9"/>
      <c r="G474" s="9"/>
      <c r="H474" s="9"/>
      <c r="I474" s="9"/>
      <c r="J474" s="9"/>
      <c r="K474" s="9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28"/>
      <c r="AN474" s="28"/>
      <c r="AO474" s="28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6"/>
      <c r="DN474" s="6"/>
      <c r="DO474" s="6"/>
      <c r="DP474" s="6"/>
      <c r="DQ474" s="6"/>
      <c r="DR474" s="6"/>
      <c r="DS474" s="6"/>
      <c r="DT474" s="6"/>
      <c r="DU474" s="6"/>
      <c r="DV474" s="6"/>
    </row>
    <row r="475" spans="1:126" x14ac:dyDescent="0.25"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</row>
    <row r="476" spans="1:126" x14ac:dyDescent="0.25"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</row>
    <row r="477" spans="1:126" x14ac:dyDescent="0.25"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</row>
    <row r="478" spans="1:126" x14ac:dyDescent="0.25"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</row>
    <row r="479" spans="1:126" x14ac:dyDescent="0.25"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</row>
    <row r="480" spans="1:126" x14ac:dyDescent="0.25"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</row>
    <row r="481" spans="1:126" x14ac:dyDescent="0.25"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/>
      <c r="DN482"/>
      <c r="DO482"/>
      <c r="DP482"/>
      <c r="DQ482"/>
      <c r="DR482"/>
      <c r="DS482"/>
      <c r="DT482"/>
      <c r="DU482"/>
      <c r="DV482"/>
    </row>
    <row r="483" spans="1:126" x14ac:dyDescent="0.25"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/>
      <c r="DN483"/>
      <c r="DO483"/>
      <c r="DP483"/>
      <c r="DQ483"/>
      <c r="DR483"/>
      <c r="DS483"/>
      <c r="DT483"/>
      <c r="DU483"/>
      <c r="DV483"/>
    </row>
    <row r="484" spans="1:126" x14ac:dyDescent="0.25"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/>
      <c r="DN484"/>
      <c r="DO484"/>
      <c r="DP484"/>
      <c r="DQ484"/>
      <c r="DR484"/>
      <c r="DS484"/>
      <c r="DT484"/>
      <c r="DU484"/>
      <c r="DV484"/>
    </row>
    <row r="485" spans="1:126" x14ac:dyDescent="0.25"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</row>
    <row r="486" spans="1:126" ht="24.95" customHeight="1" x14ac:dyDescent="0.25"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</row>
    <row r="487" spans="1:126" s="5" customFormat="1" x14ac:dyDescent="0.25">
      <c r="A487"/>
      <c r="B487"/>
      <c r="C487" s="32"/>
      <c r="D487"/>
      <c r="E487" s="1"/>
      <c r="F487" s="1"/>
      <c r="G487" s="1"/>
      <c r="H487" s="1"/>
      <c r="I487" s="1"/>
      <c r="J487" s="1"/>
      <c r="K487" s="1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</row>
    <row r="488" spans="1:126" s="5" customFormat="1" x14ac:dyDescent="0.25">
      <c r="A488"/>
      <c r="B488"/>
      <c r="C488" s="32"/>
      <c r="D488"/>
      <c r="E488" s="1"/>
      <c r="F488" s="1"/>
      <c r="G488" s="1"/>
      <c r="H488" s="1"/>
      <c r="I488" s="1"/>
      <c r="J488" s="1"/>
      <c r="K488" s="1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</row>
    <row r="489" spans="1:126" s="5" customFormat="1" x14ac:dyDescent="0.25">
      <c r="A489"/>
      <c r="B489"/>
      <c r="C489" s="32"/>
      <c r="D489"/>
      <c r="E489" s="1"/>
      <c r="F489" s="1"/>
      <c r="G489" s="1"/>
      <c r="H489" s="1"/>
      <c r="I489" s="1"/>
      <c r="J489" s="1"/>
      <c r="K489" s="1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</row>
    <row r="490" spans="1:126" x14ac:dyDescent="0.25"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V490"/>
    </row>
  </sheetData>
  <mergeCells count="45">
    <mergeCell ref="A312:K312"/>
    <mergeCell ref="A285:K285"/>
    <mergeCell ref="A292:K292"/>
    <mergeCell ref="A240:K240"/>
    <mergeCell ref="A308:K308"/>
    <mergeCell ref="A255:K255"/>
    <mergeCell ref="A246:K246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06:K106"/>
    <mergeCell ref="A280:K280"/>
    <mergeCell ref="A232:K232"/>
    <mergeCell ref="A90:K90"/>
    <mergeCell ref="A176:K176"/>
    <mergeCell ref="A182:K182"/>
    <mergeCell ref="A192:K192"/>
    <mergeCell ref="A198:K198"/>
    <mergeCell ref="A167:K167"/>
    <mergeCell ref="A266:K266"/>
    <mergeCell ref="A262:K262"/>
    <mergeCell ref="A270:K270"/>
    <mergeCell ref="A10:K10"/>
    <mergeCell ref="A55:K55"/>
    <mergeCell ref="A36:K36"/>
    <mergeCell ref="A41:K41"/>
    <mergeCell ref="A102:K102"/>
    <mergeCell ref="A95:K95"/>
    <mergeCell ref="A30:K30"/>
    <mergeCell ref="A50:K50"/>
    <mergeCell ref="A86:K86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1" max="9" man="1"/>
    <brk id="29" max="9" man="1"/>
    <brk id="175" max="9" man="1"/>
    <brk id="217" max="9" man="1"/>
    <brk id="494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2022-07-27T18:53:38Z</cp:lastPrinted>
  <dcterms:created xsi:type="dcterms:W3CDTF">2017-02-23T14:23:40Z</dcterms:created>
  <dcterms:modified xsi:type="dcterms:W3CDTF">2022-11-02T19:28:44Z</dcterms:modified>
</cp:coreProperties>
</file>