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CCIÓN DE REGISTRO, CONTROL Y NÓMINA\NÓMINA\NÓMINAS 2023\ABRIL 2023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_FilterDatabase" localSheetId="0" hidden="1">'New Text Document'!$A$7:$K$21</definedName>
    <definedName name="_xlnm.Print_Area" localSheetId="0">'New Text Document'!$A$1:$K$538</definedName>
    <definedName name="_xlnm.Print_Titles" localSheetId="0">'New Text Document'!$1:$8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5" i="1" l="1"/>
  <c r="K80" i="1" l="1"/>
  <c r="K70" i="1"/>
  <c r="K69" i="1"/>
  <c r="K71" i="1"/>
  <c r="K64" i="1"/>
  <c r="K65" i="1"/>
  <c r="K79" i="1"/>
  <c r="K130" i="1"/>
  <c r="K131" i="1"/>
  <c r="K132" i="1"/>
  <c r="K156" i="1"/>
  <c r="K155" i="1"/>
  <c r="K158" i="1"/>
  <c r="K159" i="1"/>
  <c r="K160" i="1"/>
  <c r="K161" i="1"/>
  <c r="K143" i="1"/>
  <c r="K142" i="1"/>
  <c r="K141" i="1"/>
  <c r="K140" i="1"/>
  <c r="K139" i="1"/>
  <c r="K138" i="1"/>
  <c r="K137" i="1"/>
  <c r="K136" i="1"/>
  <c r="K171" i="1"/>
  <c r="K170" i="1"/>
  <c r="K169" i="1"/>
  <c r="K168" i="1"/>
  <c r="K167" i="1"/>
  <c r="K441" i="1"/>
  <c r="K449" i="1"/>
  <c r="K450" i="1"/>
  <c r="K451" i="1"/>
  <c r="K452" i="1"/>
  <c r="K453" i="1"/>
  <c r="K454" i="1"/>
  <c r="K458" i="1"/>
  <c r="K459" i="1"/>
  <c r="K463" i="1"/>
  <c r="K464" i="1"/>
  <c r="K78" i="1"/>
  <c r="J333" i="1"/>
  <c r="G40" i="1" l="1"/>
  <c r="E80" i="1" l="1"/>
  <c r="E71" i="1"/>
  <c r="J80" i="1"/>
  <c r="I80" i="1"/>
  <c r="H80" i="1"/>
  <c r="G80" i="1"/>
  <c r="F80" i="1"/>
  <c r="H79" i="1"/>
  <c r="F71" i="1"/>
  <c r="G71" i="1"/>
  <c r="H71" i="1"/>
  <c r="I71" i="1"/>
  <c r="J71" i="1"/>
  <c r="E66" i="1" l="1"/>
  <c r="J66" i="1"/>
  <c r="I66" i="1"/>
  <c r="G66" i="1"/>
  <c r="F65" i="1"/>
  <c r="H65" i="1"/>
  <c r="F64" i="1"/>
  <c r="H64" i="1"/>
  <c r="K57" i="1"/>
  <c r="K341" i="1" l="1"/>
  <c r="K340" i="1"/>
  <c r="K323" i="1"/>
  <c r="K322" i="1"/>
  <c r="K319" i="1"/>
  <c r="K320" i="1"/>
  <c r="K321" i="1"/>
  <c r="K314" i="1"/>
  <c r="K313" i="1"/>
  <c r="K229" i="1"/>
  <c r="K227" i="1"/>
  <c r="K93" i="1" l="1"/>
  <c r="K92" i="1"/>
  <c r="K94" i="1" s="1"/>
  <c r="K88" i="1"/>
  <c r="K87" i="1"/>
  <c r="K444" i="1"/>
  <c r="K437" i="1"/>
  <c r="K423" i="1"/>
  <c r="K418" i="1"/>
  <c r="K412" i="1"/>
  <c r="K414" i="1"/>
  <c r="K409" i="1"/>
  <c r="K410" i="1"/>
  <c r="K411" i="1"/>
  <c r="K413" i="1"/>
  <c r="K408" i="1"/>
  <c r="K392" i="1"/>
  <c r="K391" i="1"/>
  <c r="K390" i="1"/>
  <c r="K389" i="1"/>
  <c r="K388" i="1"/>
  <c r="K384" i="1"/>
  <c r="K383" i="1"/>
  <c r="K379" i="1"/>
  <c r="K371" i="1"/>
  <c r="K367" i="1"/>
  <c r="K368" i="1"/>
  <c r="K369" i="1"/>
  <c r="K370" i="1"/>
  <c r="K372" i="1"/>
  <c r="K373" i="1"/>
  <c r="K374" i="1"/>
  <c r="K375" i="1"/>
  <c r="K366" i="1"/>
  <c r="K356" i="1"/>
  <c r="K357" i="1"/>
  <c r="K358" i="1"/>
  <c r="K359" i="1"/>
  <c r="K360" i="1"/>
  <c r="K361" i="1"/>
  <c r="K362" i="1"/>
  <c r="K351" i="1"/>
  <c r="K350" i="1"/>
  <c r="K346" i="1"/>
  <c r="K338" i="1"/>
  <c r="K339" i="1"/>
  <c r="K342" i="1"/>
  <c r="K337" i="1"/>
  <c r="K329" i="1"/>
  <c r="K328" i="1"/>
  <c r="K327" i="1"/>
  <c r="K312" i="1"/>
  <c r="K311" i="1"/>
  <c r="K315" i="1"/>
  <c r="K297" i="1"/>
  <c r="K288" i="1"/>
  <c r="K286" i="1"/>
  <c r="K287" i="1"/>
  <c r="K289" i="1"/>
  <c r="K285" i="1"/>
  <c r="K281" i="1"/>
  <c r="K260" i="1"/>
  <c r="K258" i="1"/>
  <c r="K259" i="1"/>
  <c r="K261" i="1"/>
  <c r="K262" i="1"/>
  <c r="K263" i="1"/>
  <c r="K257" i="1"/>
  <c r="K248" i="1"/>
  <c r="K246" i="1"/>
  <c r="K244" i="1"/>
  <c r="K245" i="1"/>
  <c r="K247" i="1"/>
  <c r="K249" i="1"/>
  <c r="K250" i="1"/>
  <c r="K251" i="1"/>
  <c r="K252" i="1"/>
  <c r="K253" i="1"/>
  <c r="K243" i="1"/>
  <c r="K228" i="1"/>
  <c r="K230" i="1"/>
  <c r="K223" i="1"/>
  <c r="K222" i="1"/>
  <c r="K218" i="1"/>
  <c r="K217" i="1"/>
  <c r="K213" i="1"/>
  <c r="K212" i="1"/>
  <c r="K200" i="1"/>
  <c r="K199" i="1"/>
  <c r="K198" i="1"/>
  <c r="K197" i="1"/>
  <c r="K193" i="1"/>
  <c r="K183" i="1"/>
  <c r="K184" i="1"/>
  <c r="K185" i="1"/>
  <c r="K157" i="1"/>
  <c r="K146" i="1"/>
  <c r="K144" i="1"/>
  <c r="K145" i="1"/>
  <c r="K147" i="1"/>
  <c r="K148" i="1"/>
  <c r="K149" i="1"/>
  <c r="K150" i="1"/>
  <c r="K151" i="1"/>
  <c r="K152" i="1"/>
  <c r="K153" i="1"/>
  <c r="K154" i="1"/>
  <c r="K162" i="1"/>
  <c r="K163" i="1"/>
  <c r="K164" i="1"/>
  <c r="K165" i="1"/>
  <c r="K166" i="1"/>
  <c r="K116" i="1"/>
  <c r="K115" i="1"/>
  <c r="K110" i="1"/>
  <c r="K109" i="1"/>
  <c r="K108" i="1"/>
  <c r="K104" i="1"/>
  <c r="K105" i="1" s="1"/>
  <c r="K100" i="1"/>
  <c r="K97" i="1"/>
  <c r="K98" i="1"/>
  <c r="K99" i="1"/>
  <c r="K83" i="1"/>
  <c r="K76" i="1"/>
  <c r="K75" i="1"/>
  <c r="K77" i="1"/>
  <c r="K74" i="1"/>
  <c r="K61" i="1"/>
  <c r="K59" i="1"/>
  <c r="K60" i="1"/>
  <c r="K62" i="1"/>
  <c r="K63" i="1"/>
  <c r="K58" i="1"/>
  <c r="K53" i="1"/>
  <c r="K52" i="1"/>
  <c r="K48" i="1"/>
  <c r="K47" i="1"/>
  <c r="K43" i="1"/>
  <c r="K44" i="1" s="1"/>
  <c r="K39" i="1"/>
  <c r="K38" i="1"/>
  <c r="K34" i="1"/>
  <c r="K33" i="1"/>
  <c r="K29" i="1"/>
  <c r="K24" i="1"/>
  <c r="K15" i="1"/>
  <c r="K66" i="1" l="1"/>
  <c r="K89" i="1"/>
  <c r="K101" i="1"/>
  <c r="K186" i="1"/>
  <c r="K49" i="1"/>
  <c r="K290" i="1"/>
  <c r="K363" i="1"/>
  <c r="J186" i="1"/>
  <c r="I89" i="1"/>
  <c r="G133" i="1"/>
  <c r="G264" i="1"/>
  <c r="G219" i="1" l="1"/>
  <c r="G54" i="1"/>
  <c r="G44" i="1"/>
  <c r="G21" i="1"/>
  <c r="K172" i="1"/>
  <c r="G172" i="1"/>
  <c r="I30" i="1"/>
  <c r="G30" i="1"/>
  <c r="J21" i="1"/>
  <c r="I21" i="1"/>
  <c r="F21" i="1"/>
  <c r="E21" i="1"/>
  <c r="E172" i="1"/>
  <c r="B467" i="1" l="1"/>
  <c r="F145" i="1"/>
  <c r="E30" i="1"/>
  <c r="G49" i="1" l="1"/>
  <c r="E101" i="1"/>
  <c r="G180" i="1" l="1"/>
  <c r="G186" i="1"/>
  <c r="G190" i="1"/>
  <c r="G194" i="1"/>
  <c r="G201" i="1"/>
  <c r="G205" i="1"/>
  <c r="G209" i="1"/>
  <c r="G224" i="1"/>
  <c r="G231" i="1"/>
  <c r="G240" i="1"/>
  <c r="G254" i="1"/>
  <c r="G278" i="1"/>
  <c r="G282" i="1"/>
  <c r="G290" i="1"/>
  <c r="G294" i="1"/>
  <c r="G298" i="1"/>
  <c r="G308" i="1"/>
  <c r="G316" i="1"/>
  <c r="G324" i="1"/>
  <c r="G330" i="1"/>
  <c r="G334" i="1"/>
  <c r="G343" i="1"/>
  <c r="G347" i="1"/>
  <c r="G352" i="1"/>
  <c r="G363" i="1"/>
  <c r="G376" i="1"/>
  <c r="G380" i="1"/>
  <c r="G385" i="1"/>
  <c r="G393" i="1"/>
  <c r="G400" i="1"/>
  <c r="G405" i="1"/>
  <c r="G415" i="1"/>
  <c r="G420" i="1"/>
  <c r="G424" i="1"/>
  <c r="G428" i="1"/>
  <c r="G434" i="1"/>
  <c r="G438" i="1"/>
  <c r="G446" i="1"/>
  <c r="G455" i="1"/>
  <c r="G460" i="1"/>
  <c r="G464" i="1"/>
  <c r="E264" i="1"/>
  <c r="J264" i="1"/>
  <c r="I264" i="1"/>
  <c r="I180" i="1" l="1"/>
  <c r="I363" i="1"/>
  <c r="E224" i="1" l="1"/>
  <c r="E219" i="1"/>
  <c r="E214" i="1"/>
  <c r="E209" i="1"/>
  <c r="E205" i="1"/>
  <c r="E201" i="1"/>
  <c r="K194" i="1"/>
  <c r="E194" i="1"/>
  <c r="F194" i="1"/>
  <c r="H194" i="1"/>
  <c r="I194" i="1"/>
  <c r="J194" i="1"/>
  <c r="E190" i="1"/>
  <c r="E186" i="1"/>
  <c r="E180" i="1"/>
  <c r="E133" i="1"/>
  <c r="E127" i="1"/>
  <c r="E117" i="1"/>
  <c r="E111" i="1"/>
  <c r="E105" i="1"/>
  <c r="K84" i="1"/>
  <c r="J89" i="1"/>
  <c r="G89" i="1"/>
  <c r="E84" i="1"/>
  <c r="E89" i="1"/>
  <c r="F464" i="1"/>
  <c r="E415" i="1"/>
  <c r="E343" i="1"/>
  <c r="E334" i="1"/>
  <c r="F330" i="1"/>
  <c r="E324" i="1"/>
  <c r="I324" i="1"/>
  <c r="J324" i="1"/>
  <c r="K324" i="1"/>
  <c r="H323" i="1"/>
  <c r="I446" i="1" l="1"/>
  <c r="E446" i="1"/>
  <c r="H445" i="1"/>
  <c r="F445" i="1"/>
  <c r="H444" i="1"/>
  <c r="F444" i="1"/>
  <c r="H443" i="1"/>
  <c r="F443" i="1"/>
  <c r="H442" i="1"/>
  <c r="F442" i="1"/>
  <c r="K438" i="1"/>
  <c r="J438" i="1"/>
  <c r="I438" i="1"/>
  <c r="H438" i="1"/>
  <c r="F438" i="1"/>
  <c r="E438" i="1"/>
  <c r="I434" i="1"/>
  <c r="H434" i="1"/>
  <c r="F434" i="1"/>
  <c r="E434" i="1"/>
  <c r="J433" i="1"/>
  <c r="K433" i="1" s="1"/>
  <c r="J432" i="1"/>
  <c r="K432" i="1" s="1"/>
  <c r="J431" i="1"/>
  <c r="E428" i="1"/>
  <c r="I428" i="1"/>
  <c r="H427" i="1"/>
  <c r="H428" i="1" s="1"/>
  <c r="F427" i="1"/>
  <c r="K424" i="1"/>
  <c r="J424" i="1"/>
  <c r="I424" i="1"/>
  <c r="H424" i="1"/>
  <c r="F424" i="1"/>
  <c r="E424" i="1"/>
  <c r="I420" i="1"/>
  <c r="E420" i="1"/>
  <c r="H419" i="1"/>
  <c r="F419" i="1"/>
  <c r="H418" i="1"/>
  <c r="F418" i="1"/>
  <c r="I405" i="1"/>
  <c r="E405" i="1"/>
  <c r="J404" i="1"/>
  <c r="K404" i="1" s="1"/>
  <c r="H403" i="1"/>
  <c r="H405" i="1" s="1"/>
  <c r="F403" i="1"/>
  <c r="F405" i="1" s="1"/>
  <c r="I415" i="1"/>
  <c r="H414" i="1"/>
  <c r="F414" i="1"/>
  <c r="H413" i="1"/>
  <c r="F413" i="1"/>
  <c r="F412" i="1"/>
  <c r="H411" i="1"/>
  <c r="F411" i="1"/>
  <c r="F410" i="1"/>
  <c r="H409" i="1"/>
  <c r="F409" i="1"/>
  <c r="H408" i="1"/>
  <c r="F408" i="1"/>
  <c r="I127" i="1"/>
  <c r="G127" i="1"/>
  <c r="F126" i="1"/>
  <c r="J126" i="1" s="1"/>
  <c r="K126" i="1" s="1"/>
  <c r="H125" i="1"/>
  <c r="F125" i="1"/>
  <c r="H124" i="1"/>
  <c r="F124" i="1"/>
  <c r="H123" i="1"/>
  <c r="F123" i="1"/>
  <c r="H122" i="1"/>
  <c r="F122" i="1"/>
  <c r="H121" i="1"/>
  <c r="F121" i="1"/>
  <c r="F120" i="1"/>
  <c r="K431" i="1" l="1"/>
  <c r="K434" i="1" s="1"/>
  <c r="F420" i="1"/>
  <c r="H446" i="1"/>
  <c r="H420" i="1"/>
  <c r="H127" i="1"/>
  <c r="J442" i="1"/>
  <c r="K442" i="1" s="1"/>
  <c r="J443" i="1"/>
  <c r="K443" i="1" s="1"/>
  <c r="J445" i="1"/>
  <c r="K445" i="1" s="1"/>
  <c r="J427" i="1"/>
  <c r="J434" i="1"/>
  <c r="F446" i="1"/>
  <c r="F428" i="1"/>
  <c r="J419" i="1"/>
  <c r="F127" i="1"/>
  <c r="J403" i="1"/>
  <c r="K403" i="1" s="1"/>
  <c r="H415" i="1"/>
  <c r="F415" i="1"/>
  <c r="J121" i="1"/>
  <c r="K121" i="1" s="1"/>
  <c r="J122" i="1"/>
  <c r="K122" i="1" s="1"/>
  <c r="J123" i="1"/>
  <c r="K123" i="1" s="1"/>
  <c r="J124" i="1"/>
  <c r="K124" i="1" s="1"/>
  <c r="J125" i="1"/>
  <c r="K125" i="1" s="1"/>
  <c r="J120" i="1"/>
  <c r="K120" i="1" s="1"/>
  <c r="J420" i="1" l="1"/>
  <c r="K419" i="1"/>
  <c r="K427" i="1"/>
  <c r="K428" i="1" s="1"/>
  <c r="K420" i="1"/>
  <c r="K446" i="1"/>
  <c r="J446" i="1"/>
  <c r="J428" i="1"/>
  <c r="K415" i="1"/>
  <c r="J415" i="1"/>
  <c r="K405" i="1"/>
  <c r="J405" i="1"/>
  <c r="J127" i="1"/>
  <c r="J94" i="1" l="1"/>
  <c r="I94" i="1"/>
  <c r="H94" i="1"/>
  <c r="G94" i="1"/>
  <c r="E94" i="1"/>
  <c r="F93" i="1"/>
  <c r="F92" i="1"/>
  <c r="J101" i="1"/>
  <c r="I101" i="1"/>
  <c r="G101" i="1"/>
  <c r="F101" i="1"/>
  <c r="H99" i="1"/>
  <c r="H98" i="1"/>
  <c r="H97" i="1"/>
  <c r="I400" i="1"/>
  <c r="F400" i="1"/>
  <c r="E400" i="1"/>
  <c r="J399" i="1"/>
  <c r="K399" i="1" s="1"/>
  <c r="H398" i="1"/>
  <c r="J398" i="1" s="1"/>
  <c r="K398" i="1" s="1"/>
  <c r="H397" i="1"/>
  <c r="J397" i="1" s="1"/>
  <c r="K397" i="1" s="1"/>
  <c r="J396" i="1"/>
  <c r="K396" i="1" s="1"/>
  <c r="K393" i="1"/>
  <c r="J393" i="1"/>
  <c r="I393" i="1"/>
  <c r="E393" i="1"/>
  <c r="H392" i="1"/>
  <c r="F392" i="1"/>
  <c r="H391" i="1"/>
  <c r="F391" i="1"/>
  <c r="H390" i="1"/>
  <c r="F390" i="1"/>
  <c r="H389" i="1"/>
  <c r="F389" i="1"/>
  <c r="H388" i="1"/>
  <c r="F388" i="1"/>
  <c r="K385" i="1"/>
  <c r="J385" i="1"/>
  <c r="I385" i="1"/>
  <c r="E385" i="1"/>
  <c r="H383" i="1"/>
  <c r="H385" i="1" s="1"/>
  <c r="F383" i="1"/>
  <c r="F385" i="1" s="1"/>
  <c r="K380" i="1"/>
  <c r="J380" i="1"/>
  <c r="I380" i="1"/>
  <c r="H380" i="1"/>
  <c r="F380" i="1"/>
  <c r="E380" i="1"/>
  <c r="K376" i="1"/>
  <c r="J376" i="1"/>
  <c r="I376" i="1"/>
  <c r="E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H368" i="1"/>
  <c r="F368" i="1"/>
  <c r="H367" i="1"/>
  <c r="F367" i="1"/>
  <c r="F366" i="1"/>
  <c r="J363" i="1"/>
  <c r="E363" i="1"/>
  <c r="E467" i="1" s="1"/>
  <c r="F362" i="1"/>
  <c r="H361" i="1"/>
  <c r="F361" i="1"/>
  <c r="H360" i="1"/>
  <c r="F360" i="1"/>
  <c r="H359" i="1"/>
  <c r="F359" i="1"/>
  <c r="H358" i="1"/>
  <c r="F358" i="1"/>
  <c r="H357" i="1"/>
  <c r="F357" i="1"/>
  <c r="H356" i="1"/>
  <c r="F356" i="1"/>
  <c r="F355" i="1"/>
  <c r="K352" i="1"/>
  <c r="J352" i="1"/>
  <c r="I352" i="1"/>
  <c r="H352" i="1"/>
  <c r="E352" i="1"/>
  <c r="F351" i="1"/>
  <c r="F350" i="1"/>
  <c r="K347" i="1"/>
  <c r="J347" i="1"/>
  <c r="I347" i="1"/>
  <c r="H347" i="1"/>
  <c r="F347" i="1"/>
  <c r="E347" i="1"/>
  <c r="K343" i="1"/>
  <c r="J343" i="1"/>
  <c r="I343" i="1"/>
  <c r="H342" i="1"/>
  <c r="F342" i="1"/>
  <c r="H341" i="1"/>
  <c r="F341" i="1"/>
  <c r="H340" i="1"/>
  <c r="F340" i="1"/>
  <c r="H339" i="1"/>
  <c r="F339" i="1"/>
  <c r="H338" i="1"/>
  <c r="F338" i="1"/>
  <c r="H337" i="1"/>
  <c r="F337" i="1"/>
  <c r="I334" i="1"/>
  <c r="H334" i="1"/>
  <c r="F334" i="1"/>
  <c r="K330" i="1"/>
  <c r="J330" i="1"/>
  <c r="I330" i="1"/>
  <c r="E330" i="1"/>
  <c r="H328" i="1"/>
  <c r="H330" i="1" s="1"/>
  <c r="H322" i="1"/>
  <c r="H321" i="1"/>
  <c r="F321" i="1"/>
  <c r="H320" i="1"/>
  <c r="F320" i="1"/>
  <c r="H319" i="1"/>
  <c r="F319" i="1"/>
  <c r="I316" i="1"/>
  <c r="E316" i="1"/>
  <c r="H315" i="1"/>
  <c r="F315" i="1"/>
  <c r="H313" i="1"/>
  <c r="H312" i="1"/>
  <c r="F312" i="1"/>
  <c r="H311" i="1"/>
  <c r="F311" i="1"/>
  <c r="I308" i="1"/>
  <c r="E308" i="1"/>
  <c r="F307" i="1"/>
  <c r="J307" i="1" s="1"/>
  <c r="K307" i="1" s="1"/>
  <c r="H306" i="1"/>
  <c r="F306" i="1"/>
  <c r="H305" i="1"/>
  <c r="F305" i="1"/>
  <c r="H304" i="1"/>
  <c r="F304" i="1"/>
  <c r="H303" i="1"/>
  <c r="F303" i="1"/>
  <c r="H302" i="1"/>
  <c r="F302" i="1"/>
  <c r="H301" i="1"/>
  <c r="F301" i="1"/>
  <c r="K298" i="1"/>
  <c r="J298" i="1"/>
  <c r="I298" i="1"/>
  <c r="H298" i="1"/>
  <c r="F298" i="1"/>
  <c r="E298" i="1"/>
  <c r="J334" i="1" l="1"/>
  <c r="K333" i="1"/>
  <c r="K334" i="1" s="1"/>
  <c r="F94" i="1"/>
  <c r="H308" i="1"/>
  <c r="H363" i="1"/>
  <c r="F343" i="1"/>
  <c r="H343" i="1"/>
  <c r="H376" i="1"/>
  <c r="F393" i="1"/>
  <c r="F324" i="1"/>
  <c r="H393" i="1"/>
  <c r="H324" i="1"/>
  <c r="H101" i="1"/>
  <c r="J302" i="1"/>
  <c r="K302" i="1" s="1"/>
  <c r="H316" i="1"/>
  <c r="F316" i="1"/>
  <c r="F363" i="1"/>
  <c r="K400" i="1"/>
  <c r="J303" i="1"/>
  <c r="K303" i="1" s="1"/>
  <c r="J304" i="1"/>
  <c r="K304" i="1" s="1"/>
  <c r="J305" i="1"/>
  <c r="K305" i="1" s="1"/>
  <c r="J306" i="1"/>
  <c r="K306" i="1" s="1"/>
  <c r="K316" i="1"/>
  <c r="F352" i="1"/>
  <c r="F376" i="1"/>
  <c r="H400" i="1"/>
  <c r="J400" i="1"/>
  <c r="F308" i="1"/>
  <c r="J301" i="1"/>
  <c r="K301" i="1" s="1"/>
  <c r="J316" i="1" l="1"/>
  <c r="K308" i="1"/>
  <c r="J308" i="1"/>
  <c r="I294" i="1" l="1"/>
  <c r="E294" i="1"/>
  <c r="H293" i="1"/>
  <c r="H294" i="1" s="1"/>
  <c r="F293" i="1"/>
  <c r="J290" i="1"/>
  <c r="I290" i="1"/>
  <c r="E290" i="1"/>
  <c r="H289" i="1"/>
  <c r="F289" i="1"/>
  <c r="H288" i="1"/>
  <c r="F288" i="1"/>
  <c r="H287" i="1"/>
  <c r="F287" i="1"/>
  <c r="H286" i="1"/>
  <c r="F286" i="1"/>
  <c r="H285" i="1"/>
  <c r="F285" i="1"/>
  <c r="K282" i="1"/>
  <c r="J282" i="1"/>
  <c r="J467" i="1" s="1"/>
  <c r="I282" i="1"/>
  <c r="H282" i="1"/>
  <c r="F282" i="1"/>
  <c r="E282" i="1"/>
  <c r="F290" i="1" l="1"/>
  <c r="H290" i="1"/>
  <c r="J293" i="1"/>
  <c r="F294" i="1"/>
  <c r="J294" i="1" l="1"/>
  <c r="K293" i="1"/>
  <c r="K294" i="1" s="1"/>
  <c r="E240" i="1" l="1"/>
  <c r="I240" i="1"/>
  <c r="H239" i="1"/>
  <c r="F239" i="1"/>
  <c r="J238" i="1"/>
  <c r="K238" i="1" s="1"/>
  <c r="H237" i="1"/>
  <c r="J237" i="1" s="1"/>
  <c r="K237" i="1" s="1"/>
  <c r="J236" i="1"/>
  <c r="K236" i="1" s="1"/>
  <c r="J235" i="1"/>
  <c r="K235" i="1" s="1"/>
  <c r="H234" i="1"/>
  <c r="F234" i="1"/>
  <c r="K231" i="1"/>
  <c r="J231" i="1"/>
  <c r="I231" i="1"/>
  <c r="H231" i="1"/>
  <c r="E231" i="1"/>
  <c r="F229" i="1"/>
  <c r="F227" i="1"/>
  <c r="J224" i="1"/>
  <c r="I224" i="1"/>
  <c r="K224" i="1"/>
  <c r="H222" i="1"/>
  <c r="H224" i="1" s="1"/>
  <c r="F222" i="1"/>
  <c r="F224" i="1" s="1"/>
  <c r="K219" i="1"/>
  <c r="J219" i="1"/>
  <c r="I219" i="1"/>
  <c r="H219" i="1"/>
  <c r="F219" i="1"/>
  <c r="J214" i="1"/>
  <c r="I214" i="1"/>
  <c r="G214" i="1"/>
  <c r="K214" i="1"/>
  <c r="H212" i="1"/>
  <c r="H214" i="1" s="1"/>
  <c r="F212" i="1"/>
  <c r="F214" i="1" s="1"/>
  <c r="I209" i="1"/>
  <c r="H208" i="1"/>
  <c r="H209" i="1" s="1"/>
  <c r="F208" i="1"/>
  <c r="F209" i="1" s="1"/>
  <c r="I205" i="1"/>
  <c r="H205" i="1"/>
  <c r="F205" i="1"/>
  <c r="J204" i="1"/>
  <c r="J201" i="1"/>
  <c r="I201" i="1"/>
  <c r="H201" i="1"/>
  <c r="F200" i="1"/>
  <c r="F199" i="1"/>
  <c r="F198" i="1"/>
  <c r="F197" i="1"/>
  <c r="I190" i="1"/>
  <c r="H190" i="1"/>
  <c r="F189" i="1"/>
  <c r="J189" i="1" s="1"/>
  <c r="K189" i="1" s="1"/>
  <c r="I186" i="1"/>
  <c r="H184" i="1"/>
  <c r="H183" i="1"/>
  <c r="F186" i="1"/>
  <c r="J179" i="1"/>
  <c r="K179" i="1" s="1"/>
  <c r="J178" i="1"/>
  <c r="K178" i="1" s="1"/>
  <c r="H177" i="1"/>
  <c r="J177" i="1" s="1"/>
  <c r="K177" i="1" s="1"/>
  <c r="H176" i="1"/>
  <c r="J176" i="1" s="1"/>
  <c r="K176" i="1" s="1"/>
  <c r="H175" i="1"/>
  <c r="F175" i="1"/>
  <c r="F180" i="1" s="1"/>
  <c r="J172" i="1"/>
  <c r="I172" i="1"/>
  <c r="H172" i="1"/>
  <c r="F171" i="1"/>
  <c r="F163" i="1"/>
  <c r="F162" i="1"/>
  <c r="F161" i="1"/>
  <c r="F158" i="1"/>
  <c r="F157" i="1"/>
  <c r="F156" i="1"/>
  <c r="F155" i="1"/>
  <c r="F154" i="1"/>
  <c r="F153" i="1"/>
  <c r="F152" i="1"/>
  <c r="F148" i="1"/>
  <c r="F147" i="1"/>
  <c r="F146" i="1"/>
  <c r="F144" i="1"/>
  <c r="F143" i="1"/>
  <c r="F142" i="1"/>
  <c r="F141" i="1"/>
  <c r="F140" i="1"/>
  <c r="F139" i="1"/>
  <c r="F138" i="1"/>
  <c r="F137" i="1"/>
  <c r="F136" i="1"/>
  <c r="I133" i="1"/>
  <c r="H131" i="1"/>
  <c r="H133" i="1" s="1"/>
  <c r="F131" i="1"/>
  <c r="F133" i="1" s="1"/>
  <c r="I117" i="1"/>
  <c r="G117" i="1"/>
  <c r="H115" i="1"/>
  <c r="F115" i="1"/>
  <c r="H114" i="1"/>
  <c r="F114" i="1"/>
  <c r="F172" i="1" l="1"/>
  <c r="J205" i="1"/>
  <c r="K204" i="1"/>
  <c r="K205" i="1" s="1"/>
  <c r="H117" i="1"/>
  <c r="F117" i="1"/>
  <c r="H186" i="1"/>
  <c r="F201" i="1"/>
  <c r="K201" i="1"/>
  <c r="F231" i="1"/>
  <c r="H240" i="1"/>
  <c r="J239" i="1"/>
  <c r="K239" i="1" s="1"/>
  <c r="H180" i="1"/>
  <c r="F240" i="1"/>
  <c r="J133" i="1"/>
  <c r="J234" i="1"/>
  <c r="K234" i="1" s="1"/>
  <c r="J190" i="1"/>
  <c r="K190" i="1"/>
  <c r="F190" i="1"/>
  <c r="J208" i="1"/>
  <c r="J175" i="1"/>
  <c r="J114" i="1"/>
  <c r="K114" i="1" s="1"/>
  <c r="K240" i="1" l="1"/>
  <c r="J209" i="1"/>
  <c r="K208" i="1"/>
  <c r="K209" i="1" s="1"/>
  <c r="K175" i="1"/>
  <c r="K180" i="1" s="1"/>
  <c r="J180" i="1"/>
  <c r="J240" i="1"/>
  <c r="K133" i="1"/>
  <c r="K117" i="1"/>
  <c r="J117" i="1"/>
  <c r="F262" i="1"/>
  <c r="K13" i="1" l="1"/>
  <c r="G111" i="1" l="1"/>
  <c r="G105" i="1"/>
  <c r="G84" i="1"/>
  <c r="G35" i="1"/>
  <c r="G25" i="1"/>
  <c r="F44" i="1"/>
  <c r="E464" i="1"/>
  <c r="E460" i="1"/>
  <c r="E455" i="1"/>
  <c r="E278" i="1"/>
  <c r="E254" i="1"/>
  <c r="E54" i="1"/>
  <c r="E49" i="1"/>
  <c r="E44" i="1"/>
  <c r="E40" i="1"/>
  <c r="E35" i="1"/>
  <c r="E25" i="1"/>
  <c r="G467" i="1" l="1"/>
  <c r="H88" i="1" l="1"/>
  <c r="F88" i="1"/>
  <c r="H87" i="1"/>
  <c r="F87" i="1"/>
  <c r="F89" i="1" l="1"/>
  <c r="H89" i="1"/>
  <c r="K10" i="1"/>
  <c r="K19" i="1" l="1"/>
  <c r="K40" i="1" l="1"/>
  <c r="J40" i="1"/>
  <c r="I40" i="1"/>
  <c r="K455" i="1" l="1"/>
  <c r="J455" i="1"/>
  <c r="I455" i="1"/>
  <c r="J459" i="1" l="1"/>
  <c r="K111" i="1"/>
  <c r="K14" i="1"/>
  <c r="K16" i="1"/>
  <c r="K17" i="1"/>
  <c r="K18" i="1"/>
  <c r="I105" i="1" l="1"/>
  <c r="I460" i="1" l="1"/>
  <c r="I35" i="1" l="1"/>
  <c r="F25" i="1" l="1"/>
  <c r="F84" i="1" l="1"/>
  <c r="H274" i="1" l="1"/>
  <c r="H52" i="1"/>
  <c r="J44" i="1" l="1"/>
  <c r="I44" i="1"/>
  <c r="H44" i="1"/>
  <c r="J464" i="1"/>
  <c r="I464" i="1"/>
  <c r="H464" i="1"/>
  <c r="I278" i="1" l="1"/>
  <c r="F277" i="1"/>
  <c r="H277" i="1"/>
  <c r="F276" i="1"/>
  <c r="H276" i="1"/>
  <c r="F275" i="1"/>
  <c r="J275" i="1" s="1"/>
  <c r="K275" i="1" s="1"/>
  <c r="F274" i="1"/>
  <c r="J274" i="1" s="1"/>
  <c r="K274" i="1" s="1"/>
  <c r="F273" i="1"/>
  <c r="H273" i="1"/>
  <c r="F272" i="1"/>
  <c r="H272" i="1"/>
  <c r="J272" i="1" l="1"/>
  <c r="K272" i="1" s="1"/>
  <c r="J273" i="1"/>
  <c r="K273" i="1" s="1"/>
  <c r="J276" i="1"/>
  <c r="K276" i="1" s="1"/>
  <c r="J277" i="1"/>
  <c r="K277" i="1" s="1"/>
  <c r="F263" i="1"/>
  <c r="H263" i="1"/>
  <c r="I254" i="1"/>
  <c r="F247" i="1"/>
  <c r="H247" i="1"/>
  <c r="F245" i="1"/>
  <c r="F253" i="1"/>
  <c r="H253" i="1"/>
  <c r="J84" i="1" l="1"/>
  <c r="I84" i="1"/>
  <c r="H84" i="1"/>
  <c r="H78" i="1"/>
  <c r="F77" i="1"/>
  <c r="H77" i="1"/>
  <c r="K25" i="1"/>
  <c r="J25" i="1"/>
  <c r="I25" i="1"/>
  <c r="H25" i="1"/>
  <c r="J111" i="1" l="1"/>
  <c r="I111" i="1"/>
  <c r="J49" i="1" l="1"/>
  <c r="I49" i="1"/>
  <c r="F49" i="1"/>
  <c r="F38" i="1" l="1"/>
  <c r="F40" i="1" s="1"/>
  <c r="H63" i="1" l="1"/>
  <c r="F63" i="1"/>
  <c r="H108" i="1" l="1"/>
  <c r="F108" i="1"/>
  <c r="I54" i="1"/>
  <c r="I467" i="1" s="1"/>
  <c r="H47" i="1"/>
  <c r="H49" i="1" s="1"/>
  <c r="F28" i="1" l="1"/>
  <c r="F30" i="1" s="1"/>
  <c r="H28" i="1"/>
  <c r="H30" i="1" s="1"/>
  <c r="J28" i="1" l="1"/>
  <c r="K28" i="1" l="1"/>
  <c r="K30" i="1" s="1"/>
  <c r="J30" i="1"/>
  <c r="F243" i="1"/>
  <c r="F244" i="1"/>
  <c r="F246" i="1"/>
  <c r="H104" i="1"/>
  <c r="F104" i="1"/>
  <c r="H59" i="1"/>
  <c r="H60" i="1"/>
  <c r="H61" i="1"/>
  <c r="F59" i="1"/>
  <c r="F60" i="1"/>
  <c r="F61" i="1"/>
  <c r="F62" i="1"/>
  <c r="H53" i="1"/>
  <c r="H66" i="1" l="1"/>
  <c r="F66" i="1"/>
  <c r="H458" i="1"/>
  <c r="H460" i="1" s="1"/>
  <c r="F458" i="1"/>
  <c r="F460" i="1" l="1"/>
  <c r="J458" i="1"/>
  <c r="K460" i="1" l="1"/>
  <c r="J460" i="1"/>
  <c r="F53" i="1"/>
  <c r="H40" i="1" l="1"/>
  <c r="H54" i="1"/>
  <c r="F52" i="1"/>
  <c r="F34" i="1"/>
  <c r="H34" i="1"/>
  <c r="H33" i="1"/>
  <c r="F33" i="1"/>
  <c r="F35" i="1" l="1"/>
  <c r="J54" i="1"/>
  <c r="F54" i="1"/>
  <c r="H35" i="1"/>
  <c r="H454" i="1" l="1"/>
  <c r="H455" i="1" s="1"/>
  <c r="H271" i="1"/>
  <c r="F454" i="1"/>
  <c r="F455" i="1" s="1"/>
  <c r="F271" i="1"/>
  <c r="J271" i="1" l="1"/>
  <c r="K271" i="1" s="1"/>
  <c r="H109" i="1" l="1"/>
  <c r="H111" i="1" s="1"/>
  <c r="F109" i="1"/>
  <c r="F111" i="1" s="1"/>
  <c r="H269" i="1"/>
  <c r="H267" i="1"/>
  <c r="F268" i="1"/>
  <c r="J268" i="1" s="1"/>
  <c r="K268" i="1" s="1"/>
  <c r="F269" i="1"/>
  <c r="F270" i="1"/>
  <c r="J270" i="1" s="1"/>
  <c r="K270" i="1" s="1"/>
  <c r="F267" i="1"/>
  <c r="H257" i="1"/>
  <c r="H258" i="1"/>
  <c r="H260" i="1"/>
  <c r="H261" i="1"/>
  <c r="H248" i="1"/>
  <c r="H250" i="1"/>
  <c r="H252" i="1"/>
  <c r="F257" i="1"/>
  <c r="F258" i="1"/>
  <c r="F260" i="1"/>
  <c r="F261" i="1"/>
  <c r="F248" i="1"/>
  <c r="F250" i="1"/>
  <c r="F251" i="1"/>
  <c r="F252" i="1"/>
  <c r="H244" i="1"/>
  <c r="H246" i="1"/>
  <c r="K12" i="1"/>
  <c r="H75" i="1"/>
  <c r="H76" i="1"/>
  <c r="H74" i="1"/>
  <c r="F75" i="1"/>
  <c r="F76" i="1"/>
  <c r="F74" i="1"/>
  <c r="H21" i="1" l="1"/>
  <c r="H264" i="1"/>
  <c r="F264" i="1"/>
  <c r="J269" i="1"/>
  <c r="K269" i="1" s="1"/>
  <c r="K11" i="1"/>
  <c r="K21" i="1" s="1"/>
  <c r="J267" i="1"/>
  <c r="K267" i="1" s="1"/>
  <c r="F278" i="1"/>
  <c r="H278" i="1"/>
  <c r="F254" i="1"/>
  <c r="H254" i="1"/>
  <c r="K264" i="1" l="1"/>
  <c r="J254" i="1" l="1"/>
  <c r="H105" i="1" l="1"/>
  <c r="H467" i="1" s="1"/>
  <c r="F105" i="1"/>
  <c r="F467" i="1" s="1"/>
  <c r="K254" i="1"/>
  <c r="J278" i="1" l="1"/>
  <c r="K54" i="1"/>
  <c r="K35" i="1"/>
  <c r="J35" i="1"/>
  <c r="J105" i="1"/>
  <c r="K278" i="1" l="1"/>
  <c r="K127" i="1"/>
  <c r="K467" i="1" l="1"/>
</calcChain>
</file>

<file path=xl/sharedStrings.xml><?xml version="1.0" encoding="utf-8"?>
<sst xmlns="http://schemas.openxmlformats.org/spreadsheetml/2006/main" count="1195" uniqueCount="475">
  <si>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</si>
  <si>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</si>
  <si>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</si>
  <si>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</si>
  <si>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</si>
  <si>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</si>
  <si>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</si>
  <si>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</si>
  <si>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</si>
  <si>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</si>
  <si>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</si>
  <si>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</si>
  <si>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</si>
  <si>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</si>
  <si>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</si>
  <si>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</si>
  <si>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</si>
  <si>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</si>
  <si>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</si>
  <si>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</si>
  <si>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</si>
  <si>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</si>
  <si>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</si>
  <si>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</si>
  <si>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</si>
  <si>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</si>
  <si>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</si>
  <si>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</si>
  <si>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</si>
  <si>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</si>
  <si>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</si>
  <si>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</si>
  <si>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</si>
  <si>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</si>
  <si>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</si>
  <si>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</si>
  <si>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</si>
  <si>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</si>
  <si>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</si>
  <si>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</si>
  <si>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</si>
  <si>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</si>
  <si>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</si>
  <si>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</si>
  <si>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</si>
  <si>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</si>
  <si>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</si>
  <si>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</si>
  <si>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</si>
  <si>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</si>
  <si>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</si>
  <si>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</si>
  <si>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</si>
  <si>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</si>
  <si>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</si>
  <si>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</si>
  <si>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</si>
  <si>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</si>
  <si>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</si>
  <si>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</si>
  <si>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</si>
  <si>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</si>
  <si>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</si>
  <si>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</si>
  <si>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</si>
  <si>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</si>
  <si>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</si>
  <si>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</si>
  <si>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</si>
  <si>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</si>
  <si>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</si>
  <si>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</si>
  <si>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</si>
  <si>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</si>
  <si>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</si>
  <si>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</si>
  <si>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</si>
  <si>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</si>
  <si>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</si>
  <si>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</si>
  <si>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</si>
  <si>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</si>
  <si>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</si>
  <si>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</si>
  <si>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</si>
  <si>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</si>
  <si>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</si>
  <si>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</si>
  <si>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</si>
  <si>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</si>
  <si>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</si>
  <si>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</si>
  <si>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</si>
  <si>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</si>
  <si>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</si>
  <si>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</si>
  <si>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</si>
  <si>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</si>
  <si>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</si>
  <si>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</si>
  <si>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</si>
  <si>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</si>
  <si>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</si>
  <si>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</si>
  <si>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</si>
  <si>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</si>
  <si>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</si>
  <si>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</si>
  <si>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</si>
  <si>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</si>
  <si>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</si>
  <si>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</si>
  <si>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</si>
  <si>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</si>
  <si>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</si>
  <si>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</si>
  <si>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</si>
  <si>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</si>
  <si>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</si>
  <si>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</si>
  <si>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</si>
  <si>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</si>
  <si>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</si>
  <si>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</si>
  <si>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</si>
  <si>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</si>
  <si>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</si>
  <si>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</si>
  <si>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</si>
  <si>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</si>
  <si>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</si>
  <si>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</si>
  <si>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</si>
  <si>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</si>
  <si>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</si>
  <si>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</si>
  <si>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</si>
  <si>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</si>
  <si>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</si>
  <si>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</si>
  <si>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</si>
  <si>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</si>
  <si>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</si>
  <si>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</si>
  <si>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</si>
  <si>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</si>
  <si>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</si>
  <si>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</si>
  <si>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</si>
  <si>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</si>
  <si>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</si>
  <si>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</si>
  <si>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</si>
  <si>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</si>
  <si>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</si>
  <si>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</si>
  <si>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</si>
  <si>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</si>
  <si>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</si>
  <si>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</si>
  <si>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</si>
  <si>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</si>
  <si>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</si>
  <si>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</si>
  <si>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</si>
  <si>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</si>
  <si>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</si>
  <si>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</si>
  <si>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</si>
  <si>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</si>
  <si>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</si>
  <si>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</si>
  <si>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</si>
  <si>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</si>
  <si>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</si>
  <si>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</si>
  <si>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</si>
  <si>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</si>
  <si>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</si>
  <si>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</si>
  <si>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</si>
  <si>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</si>
  <si>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</si>
  <si>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</si>
  <si>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</si>
  <si>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</si>
  <si>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COORDINADOR DE CAMPO</t>
  </si>
  <si>
    <t>ANALISTA DE MERCADEO Y PUBLIC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</si>
  <si>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</si>
  <si>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</si>
  <si>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</si>
  <si>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</si>
  <si>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</si>
  <si>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</si>
  <si>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</si>
  <si>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</si>
  <si>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</si>
  <si>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</si>
  <si>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</si>
  <si>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</si>
  <si>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</si>
  <si>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</si>
  <si>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DALI JOSE RAMOS DISLA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</si>
  <si>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</si>
  <si>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</si>
  <si>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</si>
  <si>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</si>
  <si>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</si>
  <si>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</si>
  <si>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</si>
  <si>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</si>
  <si>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</si>
  <si>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</si>
  <si>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</si>
  <si>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</si>
  <si>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</si>
  <si>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</si>
  <si>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</si>
  <si>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</si>
  <si>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</si>
  <si>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</si>
  <si>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</si>
  <si>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</si>
  <si>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</si>
  <si>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</si>
  <si>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</si>
  <si>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</si>
  <si>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</si>
  <si>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</si>
  <si>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</si>
  <si>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</si>
  <si>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</si>
  <si>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</si>
  <si>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</si>
  <si>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</si>
  <si>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</si>
  <si>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</si>
  <si>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</si>
  <si>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</si>
  <si>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</si>
  <si>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</si>
  <si>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</si>
  <si>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</si>
  <si>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</si>
  <si>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</si>
  <si>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</si>
  <si>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</si>
  <si>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</si>
  <si>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</si>
  <si>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</si>
  <si>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</si>
  <si>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</si>
  <si>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</si>
  <si>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</si>
  <si>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</si>
  <si>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</si>
  <si>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</si>
  <si>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</si>
  <si>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</si>
  <si>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</si>
  <si>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</si>
  <si>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</si>
  <si>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</si>
  <si>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</si>
  <si>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</si>
  <si>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</si>
  <si>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</si>
  <si>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</si>
  <si>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</si>
  <si>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</si>
  <si>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</si>
  <si>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</si>
  <si>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</si>
  <si>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</si>
  <si>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</si>
  <si>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</si>
  <si>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</si>
  <si>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</si>
  <si>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</si>
  <si>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</si>
  <si>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</si>
  <si>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</si>
  <si>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</si>
  <si>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</si>
  <si>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</si>
  <si>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</si>
  <si>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</si>
  <si>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</si>
  <si>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</si>
  <si>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</si>
  <si>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</si>
  <si>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</si>
  <si>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</si>
  <si>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</si>
  <si>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</si>
  <si>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</si>
  <si>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</si>
  <si>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</si>
  <si>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</si>
  <si>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</si>
  <si>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</si>
  <si>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</si>
  <si>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</si>
  <si>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</si>
  <si>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</si>
  <si>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</si>
  <si>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</si>
  <si>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</si>
  <si>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</si>
  <si>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</si>
  <si>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</si>
  <si>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</si>
  <si>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</si>
  <si>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</si>
  <si>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</si>
  <si>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</si>
  <si>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</si>
  <si>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</si>
  <si>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</si>
  <si>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</si>
  <si>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</si>
  <si>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</si>
  <si>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</si>
  <si>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</si>
  <si>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</si>
  <si>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</si>
  <si>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</si>
  <si>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</si>
  <si>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</si>
  <si>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</si>
  <si>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</si>
  <si>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</si>
  <si>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</si>
  <si>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</si>
  <si>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</si>
  <si>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</si>
  <si>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</si>
  <si>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</si>
  <si>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</si>
  <si>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</si>
  <si>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</si>
  <si>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</si>
  <si>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</si>
  <si>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</si>
  <si>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</si>
  <si>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</si>
  <si>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</si>
  <si>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</si>
  <si>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</si>
  <si>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</si>
  <si>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</si>
  <si>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</si>
  <si>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</si>
  <si>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</si>
  <si>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</si>
  <si>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</si>
  <si>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</si>
  <si>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</si>
  <si>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</si>
  <si>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</si>
  <si>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</si>
  <si>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</si>
  <si>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</si>
  <si>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</si>
  <si>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</si>
  <si>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</si>
  <si>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</si>
  <si>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</si>
  <si>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</si>
  <si>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</si>
  <si>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</si>
  <si>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</si>
  <si>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</si>
  <si>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</si>
  <si>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</si>
  <si>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</si>
  <si>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</si>
  <si>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</si>
  <si>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</si>
  <si>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</si>
  <si>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</si>
  <si>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</si>
  <si>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</si>
  <si>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</si>
  <si>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</si>
  <si>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</si>
  <si>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</si>
  <si>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</si>
  <si>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</si>
  <si>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</si>
  <si>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</si>
  <si>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</si>
  <si>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</si>
  <si>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</si>
  <si>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</si>
  <si>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</si>
  <si>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</si>
  <si>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</si>
  <si>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</si>
  <si>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</si>
  <si>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</si>
  <si>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</si>
  <si>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</si>
  <si>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</si>
  <si>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</si>
  <si>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</si>
  <si>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</si>
  <si>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</si>
  <si>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</si>
  <si>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</si>
  <si>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</si>
  <si>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</si>
  <si>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</si>
  <si>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</si>
  <si>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</si>
  <si>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</si>
  <si>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</si>
  <si>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</si>
  <si>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</si>
  <si>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</si>
  <si>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</si>
  <si>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</si>
  <si>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</si>
  <si>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</si>
  <si>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</si>
  <si>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</si>
  <si>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</si>
  <si>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</si>
  <si>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</si>
  <si>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</si>
  <si>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</si>
  <si>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</si>
  <si>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</si>
  <si>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</si>
  <si>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</si>
  <si>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</si>
  <si>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DISEÑO METODOLOGICO Y CONCEPTUAL- ONE</t>
  </si>
  <si>
    <t>TECNICO DE OPERACIONES DE ENCUESTA</t>
  </si>
  <si>
    <t>COORDINADOR DE OFICINA PROVINCIAL</t>
  </si>
  <si>
    <t xml:space="preserve">TECNICO DE PLANIFICACION 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</si>
  <si>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</si>
  <si>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</si>
  <si>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</si>
  <si>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</si>
  <si>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</si>
  <si>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</si>
  <si>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</si>
  <si>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</si>
  <si>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</si>
  <si>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</si>
  <si>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</si>
  <si>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</si>
  <si>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</si>
  <si>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</si>
  <si>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</si>
  <si>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</si>
  <si>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</si>
  <si>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</si>
  <si>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</si>
  <si>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</si>
  <si>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</si>
  <si>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</si>
  <si>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</si>
  <si>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</si>
  <si>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</si>
  <si>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</si>
  <si>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</si>
  <si>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</si>
  <si>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Mes de Abril 2023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</si>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</sst>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43" fontId="1" fillId="0" borderId="0" xfId="1" applyFont="1" applyAlignment="1"/>
    <xf numFmtId="43" fontId="16" fillId="38" borderId="0" xfId="1" applyFont="1" applyFill="1"/>
    <xf numFmtId="43" fontId="16" fillId="33" borderId="0" xfId="1" applyFont="1" applyFill="1"/>
    <xf numFmtId="43" fontId="16" fillId="0" borderId="0" xfId="1" applyFont="1"/>
    <xf numFmtId="43" fontId="19" fillId="35" borderId="0" xfId="1" applyFont="1" applyFill="1" applyAlignment="1">
      <alignment vertical="center"/>
    </xf>
    <xf numFmtId="43" fontId="16" fillId="37" borderId="0" xfId="1" applyFont="1" applyFill="1"/>
    <xf numFmtId="43" fontId="16" fillId="0" borderId="0" xfId="1" applyFont="1" applyAlignment="1">
      <alignment horizontal="left" vertical="center"/>
    </xf>
    <xf numFmtId="43" fontId="16" fillId="0" borderId="0" xfId="1" applyFont="1" applyFill="1"/>
    <xf numFmtId="43" fontId="0" fillId="37" borderId="0" xfId="1" applyFont="1" applyFill="1"/>
    <xf numFmtId="43" fontId="22" fillId="37" borderId="0" xfId="1" applyFont="1" applyFill="1"/>
    <xf numFmtId="43" fontId="23" fillId="38" borderId="0" xfId="1" applyFont="1" applyFill="1"/>
    <xf numFmtId="43" fontId="23" fillId="37" borderId="0" xfId="1" applyFont="1" applyFill="1"/>
    <xf numFmtId="43" fontId="23" fillId="0" borderId="0" xfId="1" applyFont="1"/>
    <xf numFmtId="43" fontId="22" fillId="0" borderId="0" xfId="1" applyFont="1"/>
    <xf numFmtId="43" fontId="19" fillId="0" borderId="0" xfId="1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43" fontId="1" fillId="0" borderId="0" xfId="1" applyFont="1"/>
    <xf numFmtId="0" fontId="0" fillId="0" borderId="0" xfId="0" applyFill="1" applyAlignment="1">
      <alignment horizontal="left" vertical="center"/>
    </xf>
    <xf numFmtId="43" fontId="0" fillId="0" borderId="0" xfId="1" applyFont="1" applyFill="1"/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Fill="1"/>
    <xf numFmtId="0" fontId="24" fillId="0" borderId="0" xfId="0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1291167</xdr:colOff>
      <xdr:row>467</xdr:row>
      <xdr:rowOff>138906</xdr:rowOff>
    </xdr:from>
    <xdr:to>
      <xdr:col>9</xdr:col>
      <xdr:colOff>846667</xdr:colOff>
      <xdr:row>501</xdr:row>
      <xdr:rowOff>1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91167" y="90499406"/>
          <a:ext cx="15896167" cy="633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599"/>
  <sheetViews>
    <sheetView tabSelected="1" zoomScale="90" zoomScaleNormal="90" zoomScaleSheetLayoutView="75" zoomScalePageLayoutView="40" workbookViewId="0">
      <pane ySplit="8" topLeftCell="A379" activePane="bottomLeft" state="frozen"/>
      <selection pane="bottomLeft" activeCell="K358" sqref="K358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4" customWidth="1"/>
    <col min="4" max="4" width="22.28515625" customWidth="1"/>
    <col min="5" max="5" width="26.140625" style="42" customWidth="1"/>
    <col min="6" max="6" width="23.140625" style="42" customWidth="1"/>
    <col min="7" max="7" width="22.85546875" style="42" customWidth="1"/>
    <col min="8" max="8" width="23.7109375" style="42" customWidth="1"/>
    <col min="9" max="9" width="23" style="42" customWidth="1"/>
    <col min="10" max="10" width="26.7109375" style="42" customWidth="1"/>
    <col min="11" max="11" width="25.42578125" style="42" bestFit="1" customWidth="1"/>
  </cols>
  <sheetData>
    <row r="1" spans="1:1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30" x14ac:dyDescent="0.4">
      <c r="A2" s="84" t="s">
        <v>197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30" x14ac:dyDescent="0.4">
      <c r="A3" s="84" t="s">
        <v>173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23.25" x14ac:dyDescent="0.35">
      <c r="A4" s="68" t="s">
        <v>174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23.25" x14ac:dyDescent="0.35">
      <c r="A5" s="68" t="s">
        <v>340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24" thickBot="1" x14ac:dyDescent="0.4">
      <c r="A6" s="68" t="s">
        <v>468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x14ac:dyDescent="0.25">
      <c r="A7" s="71" t="s">
        <v>246</v>
      </c>
      <c r="B7" s="73" t="s">
        <v>0</v>
      </c>
      <c r="C7" s="73" t="s">
        <v>330</v>
      </c>
      <c r="D7" s="79" t="s">
        <v>245</v>
      </c>
      <c r="E7" s="73" t="s">
        <v>171</v>
      </c>
      <c r="F7" s="75" t="s">
        <v>1</v>
      </c>
      <c r="G7" s="73" t="s">
        <v>2</v>
      </c>
      <c r="H7" s="75" t="s">
        <v>3</v>
      </c>
      <c r="I7" s="73" t="s">
        <v>4</v>
      </c>
      <c r="J7" s="73" t="s">
        <v>5</v>
      </c>
      <c r="K7" s="77" t="s">
        <v>6</v>
      </c>
    </row>
    <row r="8" spans="1:11" ht="15.75" thickBot="1" x14ac:dyDescent="0.3">
      <c r="A8" s="72"/>
      <c r="B8" s="74"/>
      <c r="C8" s="74"/>
      <c r="D8" s="80"/>
      <c r="E8" s="74"/>
      <c r="F8" s="76"/>
      <c r="G8" s="74"/>
      <c r="H8" s="76"/>
      <c r="I8" s="74"/>
      <c r="J8" s="74"/>
      <c r="K8" s="78"/>
    </row>
    <row r="9" spans="1:11" x14ac:dyDescent="0.25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t="s">
        <v>454</v>
      </c>
      <c r="B10" t="s">
        <v>270</v>
      </c>
      <c r="C10" s="14" t="s">
        <v>311</v>
      </c>
      <c r="D10" t="s">
        <v>452</v>
      </c>
      <c r="E10" s="42">
        <v>110000</v>
      </c>
      <c r="F10" s="42">
        <v>3157</v>
      </c>
      <c r="G10" s="63">
        <v>14457.62</v>
      </c>
      <c r="H10" s="42">
        <v>3344</v>
      </c>
      <c r="I10" s="42">
        <v>25</v>
      </c>
      <c r="J10" s="42">
        <v>20983.62</v>
      </c>
      <c r="K10" s="42">
        <f t="shared" ref="K10:K19" si="0">+E10-J10</f>
        <v>89016.38</v>
      </c>
    </row>
    <row r="11" spans="1:11" x14ac:dyDescent="0.25">
      <c r="A11" t="s">
        <v>161</v>
      </c>
      <c r="B11" t="s">
        <v>162</v>
      </c>
      <c r="C11" s="14" t="s">
        <v>311</v>
      </c>
      <c r="D11" t="s">
        <v>206</v>
      </c>
      <c r="E11" s="42">
        <v>60000</v>
      </c>
      <c r="F11" s="42">
        <v>1722</v>
      </c>
      <c r="G11" s="63">
        <v>3486.68</v>
      </c>
      <c r="H11" s="42">
        <v>1824</v>
      </c>
      <c r="I11" s="42">
        <v>4695.09</v>
      </c>
      <c r="J11" s="42">
        <v>11727.77</v>
      </c>
      <c r="K11" s="42">
        <f t="shared" si="0"/>
        <v>48272.23</v>
      </c>
    </row>
    <row r="12" spans="1:11" x14ac:dyDescent="0.25">
      <c r="A12" t="s">
        <v>10</v>
      </c>
      <c r="B12" t="s">
        <v>9</v>
      </c>
      <c r="C12" s="14" t="s">
        <v>311</v>
      </c>
      <c r="D12" t="s">
        <v>205</v>
      </c>
      <c r="E12" s="42">
        <v>85000</v>
      </c>
      <c r="F12" s="42">
        <v>2439.5</v>
      </c>
      <c r="G12" s="63">
        <v>7788.27</v>
      </c>
      <c r="H12" s="42">
        <v>2584</v>
      </c>
      <c r="I12" s="42">
        <v>3469.9</v>
      </c>
      <c r="J12" s="42">
        <v>16281.67</v>
      </c>
      <c r="K12" s="42">
        <f t="shared" si="0"/>
        <v>68718.33</v>
      </c>
    </row>
    <row r="13" spans="1:11" ht="45" x14ac:dyDescent="0.25">
      <c r="A13" t="s">
        <v>275</v>
      </c>
      <c r="B13" t="s">
        <v>11</v>
      </c>
      <c r="C13" s="14" t="s">
        <v>311</v>
      </c>
      <c r="D13" s="64" t="s">
        <v>453</v>
      </c>
      <c r="E13" s="42">
        <v>240000</v>
      </c>
      <c r="F13" s="42">
        <v>6888</v>
      </c>
      <c r="G13" s="63">
        <v>45439.519999999997</v>
      </c>
      <c r="H13" s="42">
        <v>5685.41</v>
      </c>
      <c r="I13" s="42">
        <v>25</v>
      </c>
      <c r="J13" s="42">
        <v>58037.93</v>
      </c>
      <c r="K13" s="42">
        <f t="shared" si="0"/>
        <v>181962.07</v>
      </c>
    </row>
    <row r="14" spans="1:11" x14ac:dyDescent="0.25">
      <c r="A14" t="s">
        <v>277</v>
      </c>
      <c r="B14" t="s">
        <v>270</v>
      </c>
      <c r="C14" s="14" t="s">
        <v>311</v>
      </c>
      <c r="D14" t="s">
        <v>452</v>
      </c>
      <c r="E14" s="42">
        <v>80000</v>
      </c>
      <c r="F14" s="42">
        <v>2296</v>
      </c>
      <c r="G14" s="63">
        <v>7400.87</v>
      </c>
      <c r="H14" s="42">
        <v>2432</v>
      </c>
      <c r="I14" s="42">
        <v>18752.169999999998</v>
      </c>
      <c r="J14" s="42">
        <v>30881.040000000001</v>
      </c>
      <c r="K14" s="42">
        <f t="shared" si="0"/>
        <v>49118.96</v>
      </c>
    </row>
    <row r="15" spans="1:11" x14ac:dyDescent="0.25">
      <c r="A15" t="s">
        <v>282</v>
      </c>
      <c r="B15" t="s">
        <v>270</v>
      </c>
      <c r="C15" s="14" t="s">
        <v>312</v>
      </c>
      <c r="D15" t="s">
        <v>452</v>
      </c>
      <c r="E15" s="42">
        <v>165000</v>
      </c>
      <c r="F15" s="42">
        <v>4735.5</v>
      </c>
      <c r="G15" s="63">
        <v>27394.99</v>
      </c>
      <c r="H15" s="42">
        <v>5016</v>
      </c>
      <c r="I15" s="42">
        <v>25</v>
      </c>
      <c r="J15" s="42">
        <v>37171.49</v>
      </c>
      <c r="K15" s="42">
        <f>+E15-J15</f>
        <v>127828.51</v>
      </c>
    </row>
    <row r="16" spans="1:11" x14ac:dyDescent="0.25">
      <c r="A16" t="s">
        <v>283</v>
      </c>
      <c r="B16" t="s">
        <v>270</v>
      </c>
      <c r="C16" s="14" t="s">
        <v>312</v>
      </c>
      <c r="D16" t="s">
        <v>452</v>
      </c>
      <c r="E16" s="42">
        <v>125000</v>
      </c>
      <c r="F16" s="42">
        <v>3587.5</v>
      </c>
      <c r="G16" s="63">
        <v>17985.990000000002</v>
      </c>
      <c r="H16" s="42">
        <v>3800</v>
      </c>
      <c r="I16" s="42">
        <v>25</v>
      </c>
      <c r="J16" s="42">
        <v>25398.49</v>
      </c>
      <c r="K16" s="42">
        <f t="shared" si="0"/>
        <v>99601.51</v>
      </c>
    </row>
    <row r="17" spans="1:11" x14ac:dyDescent="0.25">
      <c r="A17" t="s">
        <v>313</v>
      </c>
      <c r="B17" t="s">
        <v>270</v>
      </c>
      <c r="C17" s="14" t="s">
        <v>312</v>
      </c>
      <c r="D17" t="s">
        <v>452</v>
      </c>
      <c r="E17" s="42">
        <v>91000</v>
      </c>
      <c r="F17" s="42">
        <v>2611.6999999999998</v>
      </c>
      <c r="G17" s="63">
        <v>9988.34</v>
      </c>
      <c r="H17" s="42">
        <v>2766.4</v>
      </c>
      <c r="I17" s="42">
        <v>1390</v>
      </c>
      <c r="J17" s="42">
        <v>16756.439999999999</v>
      </c>
      <c r="K17" s="42">
        <f t="shared" si="0"/>
        <v>74243.56</v>
      </c>
    </row>
    <row r="18" spans="1:11" x14ac:dyDescent="0.25">
      <c r="A18" t="s">
        <v>35</v>
      </c>
      <c r="B18" t="s">
        <v>270</v>
      </c>
      <c r="C18" s="14" t="s">
        <v>312</v>
      </c>
      <c r="D18" t="s">
        <v>452</v>
      </c>
      <c r="E18" s="42">
        <v>105000</v>
      </c>
      <c r="F18" s="42">
        <v>3013.5</v>
      </c>
      <c r="G18" s="63">
        <v>13281.49</v>
      </c>
      <c r="H18" s="42">
        <v>3192</v>
      </c>
      <c r="I18" s="42">
        <v>275</v>
      </c>
      <c r="J18" s="42">
        <v>19761.990000000002</v>
      </c>
      <c r="K18" s="42">
        <f t="shared" si="0"/>
        <v>85238.01</v>
      </c>
    </row>
    <row r="19" spans="1:11" x14ac:dyDescent="0.25">
      <c r="A19" t="s">
        <v>256</v>
      </c>
      <c r="B19" t="s">
        <v>397</v>
      </c>
      <c r="C19" s="14" t="s">
        <v>311</v>
      </c>
      <c r="D19" t="s">
        <v>206</v>
      </c>
      <c r="E19" s="42">
        <v>133000</v>
      </c>
      <c r="F19" s="42">
        <v>3817.1</v>
      </c>
      <c r="G19" s="63">
        <v>19867.79</v>
      </c>
      <c r="H19" s="42">
        <v>4043.2</v>
      </c>
      <c r="I19" s="42">
        <v>175</v>
      </c>
      <c r="J19" s="42">
        <v>27903.09</v>
      </c>
      <c r="K19" s="42">
        <f t="shared" si="0"/>
        <v>105096.91</v>
      </c>
    </row>
    <row r="20" spans="1:11" x14ac:dyDescent="0.25">
      <c r="A20" t="s">
        <v>458</v>
      </c>
      <c r="B20" t="s">
        <v>270</v>
      </c>
      <c r="C20" s="14" t="s">
        <v>311</v>
      </c>
      <c r="D20" t="s">
        <v>452</v>
      </c>
      <c r="E20" s="42">
        <v>100000</v>
      </c>
      <c r="F20" s="63">
        <v>2870</v>
      </c>
      <c r="G20" s="63">
        <v>12105.37</v>
      </c>
      <c r="H20" s="42">
        <v>3040</v>
      </c>
      <c r="I20" s="42">
        <v>25</v>
      </c>
      <c r="J20" s="42">
        <v>18040.37</v>
      </c>
      <c r="K20" s="63">
        <v>81959.63</v>
      </c>
    </row>
    <row r="21" spans="1:11" x14ac:dyDescent="0.25">
      <c r="A21" s="2" t="s">
        <v>12</v>
      </c>
      <c r="B21" s="2">
        <v>11</v>
      </c>
      <c r="C21" s="15"/>
      <c r="D21" s="2"/>
      <c r="E21" s="50">
        <f t="shared" ref="E21:K21" si="1">SUM(E10:E20)</f>
        <v>1294000</v>
      </c>
      <c r="F21" s="50">
        <f t="shared" si="1"/>
        <v>37137.800000000003</v>
      </c>
      <c r="G21" s="50">
        <f t="shared" si="1"/>
        <v>179196.93</v>
      </c>
      <c r="H21" s="50">
        <f t="shared" si="1"/>
        <v>37727.01</v>
      </c>
      <c r="I21" s="50">
        <f t="shared" si="1"/>
        <v>28882.16</v>
      </c>
      <c r="J21" s="50">
        <f t="shared" si="1"/>
        <v>282943.90000000002</v>
      </c>
      <c r="K21" s="50">
        <f t="shared" si="1"/>
        <v>1011056.1</v>
      </c>
    </row>
    <row r="22" spans="1:11" x14ac:dyDescent="0.25">
      <c r="A22" s="1"/>
      <c r="B22" s="1"/>
      <c r="C22" s="17"/>
      <c r="D22" s="1"/>
      <c r="E22" s="51"/>
      <c r="F22" s="51"/>
      <c r="G22" s="51"/>
      <c r="H22" s="51"/>
      <c r="I22" s="51"/>
      <c r="J22" s="51"/>
      <c r="K22" s="51"/>
    </row>
    <row r="23" spans="1:11" s="12" customFormat="1" x14ac:dyDescent="0.25">
      <c r="A23" s="1" t="s">
        <v>341</v>
      </c>
      <c r="B23" s="1"/>
      <c r="C23" s="17"/>
      <c r="D23" s="1"/>
      <c r="E23" s="51"/>
      <c r="F23" s="51"/>
      <c r="G23" s="51"/>
      <c r="H23" s="51"/>
      <c r="I23" s="51"/>
      <c r="J23" s="51"/>
      <c r="K23" s="51"/>
    </row>
    <row r="24" spans="1:11" x14ac:dyDescent="0.25">
      <c r="A24" t="s">
        <v>26</v>
      </c>
      <c r="B24" t="s">
        <v>441</v>
      </c>
      <c r="C24" s="14" t="s">
        <v>311</v>
      </c>
      <c r="D24" t="s">
        <v>205</v>
      </c>
      <c r="E24" s="42">
        <v>56000</v>
      </c>
      <c r="F24" s="42">
        <v>1607.2</v>
      </c>
      <c r="G24" s="63">
        <v>2733.96</v>
      </c>
      <c r="H24" s="42">
        <v>1702.4</v>
      </c>
      <c r="I24" s="42">
        <v>275</v>
      </c>
      <c r="J24" s="42">
        <v>6318.56</v>
      </c>
      <c r="K24" s="42">
        <f>E24-J24</f>
        <v>49681.440000000002</v>
      </c>
    </row>
    <row r="25" spans="1:11" s="12" customFormat="1" x14ac:dyDescent="0.25">
      <c r="A25" s="26" t="s">
        <v>12</v>
      </c>
      <c r="B25" s="26">
        <v>1</v>
      </c>
      <c r="C25" s="30"/>
      <c r="D25" s="26"/>
      <c r="E25" s="49">
        <f>E24</f>
        <v>56000</v>
      </c>
      <c r="F25" s="49">
        <f>SUM(F24)</f>
        <v>1607.2</v>
      </c>
      <c r="G25" s="49">
        <f>G24</f>
        <v>2733.96</v>
      </c>
      <c r="H25" s="49">
        <f>H24</f>
        <v>1702.4</v>
      </c>
      <c r="I25" s="49">
        <f>I24</f>
        <v>275</v>
      </c>
      <c r="J25" s="49">
        <f>J24</f>
        <v>6318.56</v>
      </c>
      <c r="K25" s="49">
        <f>K24</f>
        <v>49681.440000000002</v>
      </c>
    </row>
    <row r="27" spans="1:11" x14ac:dyDescent="0.25">
      <c r="A27" s="87" t="s">
        <v>27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5">
      <c r="A28" t="s">
        <v>274</v>
      </c>
      <c r="B28" t="s">
        <v>273</v>
      </c>
      <c r="C28" s="14" t="s">
        <v>311</v>
      </c>
      <c r="D28" t="s">
        <v>206</v>
      </c>
      <c r="E28" s="42">
        <v>44000</v>
      </c>
      <c r="F28" s="42">
        <f>E28*0.0287</f>
        <v>1262.8</v>
      </c>
      <c r="G28" s="42">
        <v>1007.19</v>
      </c>
      <c r="H28" s="42">
        <f>E28*0.0304</f>
        <v>1337.6</v>
      </c>
      <c r="I28" s="42">
        <v>1730</v>
      </c>
      <c r="J28" s="42">
        <f>F28+G28+H28+I28</f>
        <v>5337.59</v>
      </c>
      <c r="K28" s="42">
        <f>E28-J28</f>
        <v>38662.410000000003</v>
      </c>
    </row>
    <row r="29" spans="1:11" x14ac:dyDescent="0.25">
      <c r="A29" t="s">
        <v>459</v>
      </c>
      <c r="B29" t="s">
        <v>460</v>
      </c>
      <c r="C29" s="14" t="s">
        <v>311</v>
      </c>
      <c r="D29" t="s">
        <v>205</v>
      </c>
      <c r="E29" s="42">
        <v>56000</v>
      </c>
      <c r="F29" s="63">
        <v>1607.2</v>
      </c>
      <c r="G29" s="63">
        <v>2733.96</v>
      </c>
      <c r="H29" s="63">
        <v>1702.4</v>
      </c>
      <c r="I29" s="42">
        <v>25</v>
      </c>
      <c r="J29" s="63">
        <v>6068.56</v>
      </c>
      <c r="K29" s="42">
        <f>E29-J29</f>
        <v>49931.44</v>
      </c>
    </row>
    <row r="30" spans="1:11" x14ac:dyDescent="0.25">
      <c r="A30" s="2" t="s">
        <v>12</v>
      </c>
      <c r="B30" s="2">
        <v>2</v>
      </c>
      <c r="C30" s="15"/>
      <c r="D30" s="2"/>
      <c r="E30" s="50">
        <f t="shared" ref="E30:J30" si="2">SUM(E28:E29)</f>
        <v>100000</v>
      </c>
      <c r="F30" s="50">
        <f t="shared" si="2"/>
        <v>2870</v>
      </c>
      <c r="G30" s="50">
        <f t="shared" si="2"/>
        <v>3741.15</v>
      </c>
      <c r="H30" s="50">
        <f t="shared" si="2"/>
        <v>3040</v>
      </c>
      <c r="I30" s="50">
        <f t="shared" si="2"/>
        <v>1755</v>
      </c>
      <c r="J30" s="50">
        <f t="shared" si="2"/>
        <v>11406.15</v>
      </c>
      <c r="K30" s="50">
        <f>SUM(K28:K29)</f>
        <v>88593.85</v>
      </c>
    </row>
    <row r="31" spans="1:11" x14ac:dyDescent="0.25">
      <c r="A31" s="11"/>
      <c r="B31" s="11"/>
      <c r="C31" s="16"/>
      <c r="D31" s="11"/>
      <c r="E31" s="53"/>
      <c r="F31" s="53"/>
      <c r="G31" s="53"/>
      <c r="H31" s="53"/>
      <c r="I31" s="53"/>
      <c r="J31" s="53"/>
      <c r="K31" s="53"/>
    </row>
    <row r="32" spans="1:11" x14ac:dyDescent="0.25">
      <c r="A32" s="87" t="s">
        <v>17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84" x14ac:dyDescent="0.25">
      <c r="A33" t="s">
        <v>19</v>
      </c>
      <c r="B33" t="s">
        <v>18</v>
      </c>
      <c r="C33" s="14" t="s">
        <v>311</v>
      </c>
      <c r="D33" t="s">
        <v>205</v>
      </c>
      <c r="E33" s="42">
        <v>36000</v>
      </c>
      <c r="F33" s="42">
        <f>E33*0.0287</f>
        <v>1033.2</v>
      </c>
      <c r="G33" s="42">
        <v>0</v>
      </c>
      <c r="H33" s="42">
        <f>E33*0.0304</f>
        <v>1094.4000000000001</v>
      </c>
      <c r="I33" s="63">
        <v>3329.9</v>
      </c>
      <c r="J33" s="42">
        <v>5457.5</v>
      </c>
      <c r="K33" s="42">
        <f>E33-J33</f>
        <v>30542.5</v>
      </c>
    </row>
    <row r="34" spans="1:84" s="12" customFormat="1" x14ac:dyDescent="0.25">
      <c r="A34" t="s">
        <v>175</v>
      </c>
      <c r="B34" t="s">
        <v>439</v>
      </c>
      <c r="C34" s="14" t="s">
        <v>311</v>
      </c>
      <c r="D34" t="s">
        <v>205</v>
      </c>
      <c r="E34" s="42">
        <v>41000</v>
      </c>
      <c r="F34" s="42">
        <f>E34*0.0287</f>
        <v>1176.7</v>
      </c>
      <c r="G34" s="42">
        <v>583.79</v>
      </c>
      <c r="H34" s="42">
        <f>E34*0.0304</f>
        <v>1246.4000000000001</v>
      </c>
      <c r="I34" s="42">
        <v>175</v>
      </c>
      <c r="J34" s="42">
        <v>3181.89</v>
      </c>
      <c r="K34" s="42">
        <f>E34-J34</f>
        <v>37818.11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x14ac:dyDescent="0.25">
      <c r="A35" s="2" t="s">
        <v>12</v>
      </c>
      <c r="B35" s="2">
        <v>2</v>
      </c>
      <c r="C35" s="15"/>
      <c r="D35" s="2"/>
      <c r="E35" s="50">
        <f t="shared" ref="E35:K35" si="3">SUM(E33:E34)</f>
        <v>77000</v>
      </c>
      <c r="F35" s="50">
        <f t="shared" si="3"/>
        <v>2209.9</v>
      </c>
      <c r="G35" s="50">
        <f t="shared" si="3"/>
        <v>583.79</v>
      </c>
      <c r="H35" s="50">
        <f t="shared" si="3"/>
        <v>2340.8000000000002</v>
      </c>
      <c r="I35" s="50">
        <f t="shared" si="3"/>
        <v>3504.9</v>
      </c>
      <c r="J35" s="50">
        <f t="shared" si="3"/>
        <v>8639.39</v>
      </c>
      <c r="K35" s="50">
        <f t="shared" si="3"/>
        <v>68360.61</v>
      </c>
    </row>
    <row r="36" spans="1:84" x14ac:dyDescent="0.25">
      <c r="A36" s="11"/>
      <c r="B36" s="11"/>
      <c r="C36" s="16"/>
      <c r="D36" s="11"/>
      <c r="E36" s="53"/>
      <c r="F36" s="53"/>
      <c r="G36" s="53"/>
      <c r="H36" s="53"/>
      <c r="I36" s="53"/>
      <c r="J36" s="53"/>
      <c r="K36" s="53"/>
    </row>
    <row r="37" spans="1:84" x14ac:dyDescent="0.25">
      <c r="A37" s="87" t="s">
        <v>442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84" x14ac:dyDescent="0.25">
      <c r="A38" s="13" t="s">
        <v>22</v>
      </c>
      <c r="B38" t="s">
        <v>398</v>
      </c>
      <c r="C38" s="14" t="s">
        <v>311</v>
      </c>
      <c r="D38" t="s">
        <v>206</v>
      </c>
      <c r="E38" s="42">
        <v>56000</v>
      </c>
      <c r="F38" s="42">
        <f>E38*0.0287</f>
        <v>1607.2</v>
      </c>
      <c r="G38" s="63">
        <v>2733.96</v>
      </c>
      <c r="H38" s="42">
        <v>1702.4</v>
      </c>
      <c r="I38" s="42">
        <v>25</v>
      </c>
      <c r="J38" s="42">
        <v>6068.56</v>
      </c>
      <c r="K38" s="42">
        <f>E38-J38</f>
        <v>49931.44</v>
      </c>
    </row>
    <row r="39" spans="1:84" x14ac:dyDescent="0.25">
      <c r="A39" s="13" t="s">
        <v>411</v>
      </c>
      <c r="B39" t="s">
        <v>16</v>
      </c>
      <c r="C39" s="14" t="s">
        <v>311</v>
      </c>
      <c r="D39" t="s">
        <v>205</v>
      </c>
      <c r="E39" s="42">
        <v>110000</v>
      </c>
      <c r="F39" s="63">
        <v>3157</v>
      </c>
      <c r="G39" s="63">
        <v>13668.89</v>
      </c>
      <c r="H39" s="42">
        <v>3344</v>
      </c>
      <c r="I39" s="63">
        <v>3179.9</v>
      </c>
      <c r="J39" s="42">
        <v>23349.79</v>
      </c>
      <c r="K39" s="42">
        <f>E39-J39</f>
        <v>86650.21</v>
      </c>
    </row>
    <row r="40" spans="1:84" x14ac:dyDescent="0.25">
      <c r="A40" s="2" t="s">
        <v>12</v>
      </c>
      <c r="B40" s="2">
        <v>2</v>
      </c>
      <c r="C40" s="15"/>
      <c r="D40" s="2"/>
      <c r="E40" s="50">
        <f t="shared" ref="E40:K40" si="4">+E38+E39</f>
        <v>166000</v>
      </c>
      <c r="F40" s="50">
        <f t="shared" si="4"/>
        <v>4764.2</v>
      </c>
      <c r="G40" s="50">
        <f>+G38+G39</f>
        <v>16402.849999999999</v>
      </c>
      <c r="H40" s="50">
        <f t="shared" si="4"/>
        <v>5046.3999999999996</v>
      </c>
      <c r="I40" s="50">
        <f t="shared" si="4"/>
        <v>3204.9</v>
      </c>
      <c r="J40" s="50">
        <f t="shared" si="4"/>
        <v>29418.35</v>
      </c>
      <c r="K40" s="50">
        <f t="shared" si="4"/>
        <v>136581.65</v>
      </c>
    </row>
    <row r="42" spans="1:84" x14ac:dyDescent="0.25">
      <c r="A42" s="1" t="s">
        <v>374</v>
      </c>
      <c r="B42" s="1"/>
      <c r="C42" s="17"/>
      <c r="E42" s="51"/>
      <c r="F42" s="51"/>
      <c r="G42" s="51"/>
      <c r="H42" s="51"/>
      <c r="I42" s="51"/>
      <c r="J42" s="51"/>
      <c r="K42" s="51"/>
    </row>
    <row r="43" spans="1:84" x14ac:dyDescent="0.25">
      <c r="A43" s="22" t="s">
        <v>317</v>
      </c>
      <c r="B43" s="6" t="s">
        <v>16</v>
      </c>
      <c r="C43" s="6" t="s">
        <v>319</v>
      </c>
      <c r="D43" s="39" t="s">
        <v>205</v>
      </c>
      <c r="E43" s="23">
        <v>89500</v>
      </c>
      <c r="F43" s="48">
        <v>2568.65</v>
      </c>
      <c r="G43" s="63">
        <v>9635.51</v>
      </c>
      <c r="H43" s="38">
        <v>2720.8</v>
      </c>
      <c r="I43" s="42">
        <v>25</v>
      </c>
      <c r="J43" s="23">
        <v>14949.96</v>
      </c>
      <c r="K43" s="23">
        <f>E43-J43</f>
        <v>74550.039999999994</v>
      </c>
    </row>
    <row r="44" spans="1:84" s="28" customFormat="1" x14ac:dyDescent="0.25">
      <c r="A44" s="26" t="s">
        <v>12</v>
      </c>
      <c r="B44" s="26">
        <v>1</v>
      </c>
      <c r="C44" s="27"/>
      <c r="D44" s="26"/>
      <c r="E44" s="49">
        <f>E43</f>
        <v>89500</v>
      </c>
      <c r="F44" s="49">
        <f>SUM(F43)</f>
        <v>2568.65</v>
      </c>
      <c r="G44" s="49">
        <f>G43</f>
        <v>9635.51</v>
      </c>
      <c r="H44" s="49">
        <f>H43</f>
        <v>2720.8</v>
      </c>
      <c r="I44" s="49">
        <f>I43</f>
        <v>25</v>
      </c>
      <c r="J44" s="49">
        <f>J43</f>
        <v>14949.96</v>
      </c>
      <c r="K44" s="49">
        <f>K43</f>
        <v>74550.039999999994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x14ac:dyDescent="0.25">
      <c r="A45" s="11"/>
      <c r="B45" s="11"/>
      <c r="C45" s="16"/>
      <c r="D45" s="11"/>
      <c r="E45" s="53"/>
      <c r="F45" s="53"/>
      <c r="G45" s="53"/>
      <c r="H45" s="53"/>
      <c r="I45" s="53"/>
      <c r="J45" s="53"/>
      <c r="K45" s="53"/>
    </row>
    <row r="46" spans="1:84" x14ac:dyDescent="0.25">
      <c r="A46" s="87" t="s">
        <v>284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84" s="2" customFormat="1" x14ac:dyDescent="0.25">
      <c r="A47" t="s">
        <v>15</v>
      </c>
      <c r="B47" t="s">
        <v>16</v>
      </c>
      <c r="C47" s="14" t="s">
        <v>311</v>
      </c>
      <c r="D47" t="s">
        <v>206</v>
      </c>
      <c r="E47" s="42">
        <v>133000</v>
      </c>
      <c r="F47" s="42">
        <v>3817.1</v>
      </c>
      <c r="G47" s="42">
        <v>19867.79</v>
      </c>
      <c r="H47" s="42">
        <f>E47*0.0304</f>
        <v>4043.2</v>
      </c>
      <c r="I47" s="42">
        <v>175</v>
      </c>
      <c r="J47" s="42">
        <v>27903.09</v>
      </c>
      <c r="K47" s="42">
        <f>+E47-J47</f>
        <v>105096.91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s="12" customFormat="1" x14ac:dyDescent="0.25">
      <c r="A48" t="s">
        <v>224</v>
      </c>
      <c r="B48" t="s">
        <v>208</v>
      </c>
      <c r="C48" s="14" t="s">
        <v>311</v>
      </c>
      <c r="D48" t="s">
        <v>206</v>
      </c>
      <c r="E48" s="42">
        <v>32000</v>
      </c>
      <c r="F48" s="42">
        <v>918.4</v>
      </c>
      <c r="G48" s="42">
        <v>0</v>
      </c>
      <c r="H48" s="42">
        <v>972.8</v>
      </c>
      <c r="I48" s="42">
        <v>6362.12</v>
      </c>
      <c r="J48" s="42">
        <v>8253.32</v>
      </c>
      <c r="K48" s="42">
        <f>+E48-J48</f>
        <v>23746.68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x14ac:dyDescent="0.25">
      <c r="A49" s="2" t="s">
        <v>12</v>
      </c>
      <c r="B49" s="2">
        <v>2</v>
      </c>
      <c r="C49" s="15"/>
      <c r="D49" s="2"/>
      <c r="E49" s="50">
        <f>SUM(E47:E47)+E48</f>
        <v>165000</v>
      </c>
      <c r="F49" s="50">
        <f>SUM(F47:F47)+F48</f>
        <v>4735.5</v>
      </c>
      <c r="G49" s="50">
        <f>SUM(G47:G48)</f>
        <v>19867.79</v>
      </c>
      <c r="H49" s="50">
        <f>SUM(H47:H47)+H48</f>
        <v>5016</v>
      </c>
      <c r="I49" s="50">
        <f>SUM(I47:I47)+I48</f>
        <v>6537.12</v>
      </c>
      <c r="J49" s="50">
        <f>SUM(J47:J47)+J48</f>
        <v>36156.410000000003</v>
      </c>
      <c r="K49" s="50">
        <f>SUM(K47:K47)+K48</f>
        <v>128843.59</v>
      </c>
    </row>
    <row r="50" spans="1:84" x14ac:dyDescent="0.25">
      <c r="A50" s="11"/>
      <c r="B50" s="11"/>
      <c r="C50" s="16"/>
      <c r="D50" s="11"/>
      <c r="E50" s="53"/>
      <c r="F50" s="53"/>
      <c r="G50" s="53"/>
      <c r="H50" s="53"/>
      <c r="I50" s="53"/>
      <c r="J50" s="53"/>
      <c r="K50" s="53"/>
    </row>
    <row r="51" spans="1:84" x14ac:dyDescent="0.25">
      <c r="A51" s="87" t="s">
        <v>13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84" x14ac:dyDescent="0.25">
      <c r="A52" t="s">
        <v>23</v>
      </c>
      <c r="B52" t="s">
        <v>16</v>
      </c>
      <c r="C52" s="14" t="s">
        <v>311</v>
      </c>
      <c r="D52" t="s">
        <v>206</v>
      </c>
      <c r="E52" s="42">
        <v>90000</v>
      </c>
      <c r="F52" s="42">
        <f>E52*0.0287</f>
        <v>2583</v>
      </c>
      <c r="G52" s="63">
        <v>9358.76</v>
      </c>
      <c r="H52" s="42">
        <f>E52*0.0304</f>
        <v>2736</v>
      </c>
      <c r="I52" s="42">
        <v>3072.45</v>
      </c>
      <c r="J52" s="42">
        <v>17750.21</v>
      </c>
      <c r="K52" s="42">
        <f>E52-J52</f>
        <v>72249.789999999994</v>
      </c>
    </row>
    <row r="53" spans="1:84" s="12" customFormat="1" x14ac:dyDescent="0.25">
      <c r="A53" t="s">
        <v>257</v>
      </c>
      <c r="B53" t="s">
        <v>96</v>
      </c>
      <c r="C53" s="14" t="s">
        <v>311</v>
      </c>
      <c r="D53" t="s">
        <v>206</v>
      </c>
      <c r="E53" s="42">
        <v>60000</v>
      </c>
      <c r="F53" s="42">
        <f>E53*0.0287</f>
        <v>1722</v>
      </c>
      <c r="G53" s="63">
        <v>2855.7</v>
      </c>
      <c r="H53" s="42">
        <f>E53*0.0304</f>
        <v>1824</v>
      </c>
      <c r="I53" s="42">
        <v>8040.1</v>
      </c>
      <c r="J53" s="42">
        <v>14441.8</v>
      </c>
      <c r="K53" s="42">
        <f>E53-J53</f>
        <v>45558.2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x14ac:dyDescent="0.25">
      <c r="A54" s="2" t="s">
        <v>12</v>
      </c>
      <c r="B54" s="2">
        <v>2</v>
      </c>
      <c r="C54" s="15"/>
      <c r="D54" s="2"/>
      <c r="E54" s="50">
        <f t="shared" ref="E54:K54" si="5">SUM(E52:E53)</f>
        <v>150000</v>
      </c>
      <c r="F54" s="50">
        <f t="shared" si="5"/>
        <v>4305</v>
      </c>
      <c r="G54" s="50">
        <f>SUM(G52:G53)</f>
        <v>12214.46</v>
      </c>
      <c r="H54" s="50">
        <f t="shared" si="5"/>
        <v>4560</v>
      </c>
      <c r="I54" s="50">
        <f t="shared" si="5"/>
        <v>11112.55</v>
      </c>
      <c r="J54" s="50">
        <f t="shared" si="5"/>
        <v>32192.01</v>
      </c>
      <c r="K54" s="50">
        <f t="shared" si="5"/>
        <v>117807.99</v>
      </c>
    </row>
    <row r="55" spans="1:84" x14ac:dyDescent="0.25">
      <c r="A55" s="1"/>
      <c r="B55" s="1"/>
      <c r="C55" s="17"/>
      <c r="D55" s="1"/>
      <c r="E55" s="51"/>
      <c r="F55" s="51"/>
      <c r="G55" s="51"/>
      <c r="H55" s="51"/>
      <c r="I55" s="51"/>
      <c r="J55" s="51"/>
      <c r="K55" s="51"/>
    </row>
    <row r="56" spans="1:84" x14ac:dyDescent="0.25">
      <c r="A56" s="5" t="s">
        <v>160</v>
      </c>
      <c r="B56" s="5"/>
      <c r="D56" s="5"/>
      <c r="E56" s="54"/>
      <c r="F56" s="54"/>
      <c r="G56" s="54"/>
      <c r="H56" s="54"/>
      <c r="I56" s="54"/>
      <c r="J56" s="54"/>
      <c r="K56" s="54"/>
    </row>
    <row r="57" spans="1:84" s="1" customFormat="1" x14ac:dyDescent="0.25">
      <c r="A57" t="s">
        <v>8</v>
      </c>
      <c r="B57" t="s">
        <v>9</v>
      </c>
      <c r="C57" s="14" t="s">
        <v>311</v>
      </c>
      <c r="D57" t="s">
        <v>205</v>
      </c>
      <c r="E57" s="42">
        <v>32000</v>
      </c>
      <c r="F57" s="42">
        <v>918.4</v>
      </c>
      <c r="G57" s="42">
        <v>0</v>
      </c>
      <c r="H57" s="42">
        <v>972.8</v>
      </c>
      <c r="I57" s="42">
        <v>1752.45</v>
      </c>
      <c r="J57" s="42">
        <v>3643.65</v>
      </c>
      <c r="K57" s="42">
        <f t="shared" ref="K57" si="6">E57-J57</f>
        <v>28356.35</v>
      </c>
    </row>
    <row r="58" spans="1:84" x14ac:dyDescent="0.25">
      <c r="A58" t="s">
        <v>320</v>
      </c>
      <c r="B58" t="s">
        <v>321</v>
      </c>
      <c r="C58" s="14" t="s">
        <v>311</v>
      </c>
      <c r="D58" t="s">
        <v>205</v>
      </c>
      <c r="E58" s="42">
        <v>44000</v>
      </c>
      <c r="F58" s="42">
        <v>1262.8</v>
      </c>
      <c r="G58">
        <v>533.96</v>
      </c>
      <c r="H58" s="42">
        <v>1337.6</v>
      </c>
      <c r="I58" s="42">
        <v>6549.9</v>
      </c>
      <c r="J58" s="42">
        <v>9684.26</v>
      </c>
      <c r="K58" s="42">
        <f>E58-J58</f>
        <v>34315.74</v>
      </c>
    </row>
    <row r="59" spans="1:84" x14ac:dyDescent="0.25">
      <c r="A59" t="s">
        <v>163</v>
      </c>
      <c r="B59" t="s">
        <v>187</v>
      </c>
      <c r="C59" s="14" t="s">
        <v>312</v>
      </c>
      <c r="D59" t="s">
        <v>205</v>
      </c>
      <c r="E59" s="42">
        <v>40000</v>
      </c>
      <c r="F59" s="42">
        <f t="shared" ref="F59:F65" si="7">E59*0.0287</f>
        <v>1148</v>
      </c>
      <c r="G59">
        <v>442.65</v>
      </c>
      <c r="H59" s="42">
        <f>E59*0.0304</f>
        <v>1216</v>
      </c>
      <c r="I59" s="42">
        <v>6243.2</v>
      </c>
      <c r="J59" s="42">
        <v>9049.85</v>
      </c>
      <c r="K59" s="42">
        <f t="shared" ref="K59:K63" si="8">E59-J59</f>
        <v>30950.15</v>
      </c>
    </row>
    <row r="60" spans="1:84" x14ac:dyDescent="0.25">
      <c r="A60" t="s">
        <v>164</v>
      </c>
      <c r="B60" t="s">
        <v>165</v>
      </c>
      <c r="C60" s="14" t="s">
        <v>311</v>
      </c>
      <c r="D60" t="s">
        <v>205</v>
      </c>
      <c r="E60" s="42">
        <v>58000</v>
      </c>
      <c r="F60" s="42">
        <f t="shared" si="7"/>
        <v>1664.6</v>
      </c>
      <c r="G60" s="63">
        <v>2509.85</v>
      </c>
      <c r="H60" s="42">
        <f>E60*0.0304</f>
        <v>1763.2</v>
      </c>
      <c r="I60" s="42">
        <v>3869.9</v>
      </c>
      <c r="J60" s="42">
        <v>9807.5499999999993</v>
      </c>
      <c r="K60" s="42">
        <f t="shared" si="8"/>
        <v>48192.45</v>
      </c>
    </row>
    <row r="61" spans="1:84" x14ac:dyDescent="0.25">
      <c r="A61" t="s">
        <v>253</v>
      </c>
      <c r="B61" t="s">
        <v>58</v>
      </c>
      <c r="C61" s="14" t="s">
        <v>312</v>
      </c>
      <c r="D61" s="7" t="s">
        <v>206</v>
      </c>
      <c r="E61" s="42">
        <v>36000</v>
      </c>
      <c r="F61" s="42">
        <f t="shared" si="7"/>
        <v>1033.2</v>
      </c>
      <c r="G61" s="42">
        <v>0</v>
      </c>
      <c r="H61" s="42">
        <f>E61*0.0304</f>
        <v>1094.4000000000001</v>
      </c>
      <c r="I61" s="42">
        <v>175</v>
      </c>
      <c r="J61" s="42">
        <v>2302.6</v>
      </c>
      <c r="K61" s="42">
        <f>E61-J61</f>
        <v>33697.4</v>
      </c>
    </row>
    <row r="62" spans="1:84" x14ac:dyDescent="0.25">
      <c r="A62" t="s">
        <v>207</v>
      </c>
      <c r="B62" t="s">
        <v>166</v>
      </c>
      <c r="C62" s="14" t="s">
        <v>312</v>
      </c>
      <c r="D62" t="s">
        <v>206</v>
      </c>
      <c r="E62" s="42">
        <v>28350</v>
      </c>
      <c r="F62" s="42">
        <f t="shared" si="7"/>
        <v>813.65</v>
      </c>
      <c r="G62" s="42">
        <v>0</v>
      </c>
      <c r="H62" s="42">
        <v>861.84</v>
      </c>
      <c r="I62" s="42">
        <v>3323.5</v>
      </c>
      <c r="J62" s="42">
        <v>4998.99</v>
      </c>
      <c r="K62" s="42">
        <f t="shared" si="8"/>
        <v>23351.01</v>
      </c>
    </row>
    <row r="63" spans="1:84" x14ac:dyDescent="0.25">
      <c r="A63" t="s">
        <v>318</v>
      </c>
      <c r="B63" t="s">
        <v>108</v>
      </c>
      <c r="C63" s="14" t="s">
        <v>311</v>
      </c>
      <c r="D63" t="s">
        <v>206</v>
      </c>
      <c r="E63" s="42">
        <v>49000</v>
      </c>
      <c r="F63" s="42">
        <f t="shared" si="7"/>
        <v>1406.3</v>
      </c>
      <c r="G63" s="63">
        <v>1712.87</v>
      </c>
      <c r="H63" s="42">
        <f>E63*0.0304</f>
        <v>1489.6</v>
      </c>
      <c r="I63" s="42">
        <v>175</v>
      </c>
      <c r="J63" s="42">
        <v>4783.7700000000004</v>
      </c>
      <c r="K63" s="42">
        <f t="shared" si="8"/>
        <v>44216.23</v>
      </c>
    </row>
    <row r="64" spans="1:84" x14ac:dyDescent="0.25">
      <c r="A64" t="s">
        <v>469</v>
      </c>
      <c r="B64" t="s">
        <v>208</v>
      </c>
      <c r="C64" s="14" t="s">
        <v>312</v>
      </c>
      <c r="D64" t="s">
        <v>206</v>
      </c>
      <c r="E64" s="42">
        <v>40000</v>
      </c>
      <c r="F64" s="42">
        <f t="shared" si="7"/>
        <v>1148</v>
      </c>
      <c r="G64">
        <v>442.65</v>
      </c>
      <c r="H64" s="42">
        <f>E64*0.0304</f>
        <v>1216</v>
      </c>
      <c r="I64" s="42">
        <v>25</v>
      </c>
      <c r="J64" s="42">
        <v>2831.65</v>
      </c>
      <c r="K64" s="42">
        <f>E64-J64</f>
        <v>37168.35</v>
      </c>
    </row>
    <row r="65" spans="1:11" x14ac:dyDescent="0.25">
      <c r="A65" t="s">
        <v>470</v>
      </c>
      <c r="B65" t="s">
        <v>208</v>
      </c>
      <c r="C65" s="14" t="s">
        <v>311</v>
      </c>
      <c r="D65" t="s">
        <v>206</v>
      </c>
      <c r="E65" s="42">
        <v>40000</v>
      </c>
      <c r="F65" s="42">
        <f t="shared" si="7"/>
        <v>1148</v>
      </c>
      <c r="G65" s="63">
        <v>442.65</v>
      </c>
      <c r="H65" s="42">
        <f>E65*0.0304</f>
        <v>1216</v>
      </c>
      <c r="I65" s="42">
        <v>25</v>
      </c>
      <c r="J65" s="42">
        <v>2831.65</v>
      </c>
      <c r="K65" s="42">
        <f>E65-J65</f>
        <v>37168.35</v>
      </c>
    </row>
    <row r="66" spans="1:11" x14ac:dyDescent="0.25">
      <c r="A66" s="2" t="s">
        <v>12</v>
      </c>
      <c r="B66" s="2">
        <v>9</v>
      </c>
      <c r="C66" s="15"/>
      <c r="D66" s="2"/>
      <c r="E66" s="50">
        <f t="shared" ref="E66:K66" si="9">SUM(E57:E65)</f>
        <v>367350</v>
      </c>
      <c r="F66" s="50">
        <f t="shared" si="9"/>
        <v>10542.95</v>
      </c>
      <c r="G66" s="50">
        <f t="shared" si="9"/>
        <v>6084.63</v>
      </c>
      <c r="H66" s="50">
        <f t="shared" si="9"/>
        <v>11167.44</v>
      </c>
      <c r="I66" s="50">
        <f t="shared" si="9"/>
        <v>22138.95</v>
      </c>
      <c r="J66" s="50">
        <f t="shared" si="9"/>
        <v>49933.97</v>
      </c>
      <c r="K66" s="50">
        <f t="shared" si="9"/>
        <v>317416.03000000003</v>
      </c>
    </row>
    <row r="67" spans="1:11" s="12" customFormat="1" x14ac:dyDescent="0.25">
      <c r="A67" s="11"/>
      <c r="B67" s="11"/>
      <c r="C67" s="16"/>
      <c r="D67" s="11"/>
      <c r="E67" s="53"/>
      <c r="F67" s="53"/>
      <c r="G67" s="53"/>
      <c r="H67" s="53"/>
      <c r="I67" s="53"/>
      <c r="J67" s="53"/>
      <c r="K67" s="53"/>
    </row>
    <row r="68" spans="1:11" s="12" customFormat="1" x14ac:dyDescent="0.25">
      <c r="A68" s="11" t="s">
        <v>461</v>
      </c>
      <c r="B68" s="11"/>
      <c r="C68" s="16"/>
      <c r="D68" s="11"/>
      <c r="E68" s="53"/>
      <c r="F68" s="53"/>
      <c r="G68" s="53"/>
      <c r="H68" s="53"/>
      <c r="I68" s="53"/>
      <c r="J68" s="53"/>
      <c r="K68" s="53"/>
    </row>
    <row r="69" spans="1:11" s="12" customFormat="1" x14ac:dyDescent="0.25">
      <c r="A69" s="12" t="s">
        <v>462</v>
      </c>
      <c r="B69" s="12" t="s">
        <v>343</v>
      </c>
      <c r="C69" s="41" t="s">
        <v>312</v>
      </c>
      <c r="D69" s="12" t="s">
        <v>206</v>
      </c>
      <c r="E69" s="56">
        <v>47000</v>
      </c>
      <c r="F69" s="63">
        <v>1348.9</v>
      </c>
      <c r="G69" s="63">
        <v>1430.6</v>
      </c>
      <c r="H69" s="63">
        <v>1428.8</v>
      </c>
      <c r="I69" s="56">
        <v>25</v>
      </c>
      <c r="J69" s="42">
        <v>4233.3</v>
      </c>
      <c r="K69" s="63">
        <f>E69-J69</f>
        <v>42766.7</v>
      </c>
    </row>
    <row r="70" spans="1:11" s="12" customFormat="1" x14ac:dyDescent="0.25">
      <c r="A70" t="s">
        <v>471</v>
      </c>
      <c r="B70" t="s">
        <v>343</v>
      </c>
      <c r="C70" s="41" t="s">
        <v>311</v>
      </c>
      <c r="D70" s="12" t="s">
        <v>206</v>
      </c>
      <c r="E70" s="56">
        <v>47000</v>
      </c>
      <c r="F70" s="63">
        <v>1348.9</v>
      </c>
      <c r="G70" s="63">
        <v>1430.6</v>
      </c>
      <c r="H70" s="63">
        <v>1428.8</v>
      </c>
      <c r="I70" s="56">
        <v>25</v>
      </c>
      <c r="J70" s="42">
        <v>4233.3</v>
      </c>
      <c r="K70" s="63">
        <f>E70-J70</f>
        <v>42766.7</v>
      </c>
    </row>
    <row r="71" spans="1:11" s="11" customFormat="1" x14ac:dyDescent="0.25">
      <c r="A71" s="2" t="s">
        <v>435</v>
      </c>
      <c r="B71" s="2">
        <v>2</v>
      </c>
      <c r="C71" s="15"/>
      <c r="D71" s="2"/>
      <c r="E71" s="50">
        <f t="shared" ref="E71:J71" si="10">SUM(E69:E70)</f>
        <v>94000</v>
      </c>
      <c r="F71" s="50">
        <f t="shared" si="10"/>
        <v>2697.8</v>
      </c>
      <c r="G71" s="50">
        <f t="shared" si="10"/>
        <v>2861.2</v>
      </c>
      <c r="H71" s="50">
        <f t="shared" si="10"/>
        <v>2857.6</v>
      </c>
      <c r="I71" s="50">
        <f t="shared" si="10"/>
        <v>50</v>
      </c>
      <c r="J71" s="50">
        <f t="shared" si="10"/>
        <v>8466.6</v>
      </c>
      <c r="K71" s="50">
        <f>SUM(K69:K70)</f>
        <v>85533.4</v>
      </c>
    </row>
    <row r="73" spans="1:11" ht="17.25" customHeight="1" x14ac:dyDescent="0.25">
      <c r="A73" s="5" t="s">
        <v>286</v>
      </c>
      <c r="B73" s="5"/>
      <c r="C73" s="17"/>
      <c r="D73" s="5"/>
      <c r="E73" s="54"/>
      <c r="F73" s="54"/>
      <c r="G73" s="54"/>
      <c r="H73" s="54"/>
      <c r="I73" s="54"/>
      <c r="J73" s="54"/>
      <c r="K73" s="54"/>
    </row>
    <row r="74" spans="1:11" x14ac:dyDescent="0.25">
      <c r="A74" t="s">
        <v>167</v>
      </c>
      <c r="B74" t="s">
        <v>343</v>
      </c>
      <c r="C74" s="14" t="s">
        <v>311</v>
      </c>
      <c r="D74" t="s">
        <v>206</v>
      </c>
      <c r="E74" s="42">
        <v>44000</v>
      </c>
      <c r="F74" s="42">
        <f>E74*0.0287</f>
        <v>1262.8</v>
      </c>
      <c r="G74" s="42">
        <v>1007.19</v>
      </c>
      <c r="H74" s="42">
        <f t="shared" ref="H74:H79" si="11">E74*0.0304</f>
        <v>1337.6</v>
      </c>
      <c r="I74" s="42">
        <v>1395</v>
      </c>
      <c r="J74" s="63">
        <v>5002.59</v>
      </c>
      <c r="K74" s="63">
        <f>E74-J74</f>
        <v>38997.410000000003</v>
      </c>
    </row>
    <row r="75" spans="1:11" x14ac:dyDescent="0.25">
      <c r="A75" t="s">
        <v>169</v>
      </c>
      <c r="B75" t="s">
        <v>343</v>
      </c>
      <c r="C75" s="14" t="s">
        <v>312</v>
      </c>
      <c r="D75" t="s">
        <v>205</v>
      </c>
      <c r="E75" s="42">
        <v>45000</v>
      </c>
      <c r="F75" s="42">
        <f>E75*0.0287</f>
        <v>1291.5</v>
      </c>
      <c r="G75" s="42">
        <v>1148.33</v>
      </c>
      <c r="H75" s="42">
        <f t="shared" si="11"/>
        <v>1368</v>
      </c>
      <c r="I75" s="42">
        <v>175</v>
      </c>
      <c r="J75" s="63">
        <v>3982.83</v>
      </c>
      <c r="K75" s="63">
        <f t="shared" ref="K75:K77" si="12">E75-J75</f>
        <v>41017.17</v>
      </c>
    </row>
    <row r="76" spans="1:11" x14ac:dyDescent="0.25">
      <c r="A76" t="s">
        <v>170</v>
      </c>
      <c r="B76" t="s">
        <v>16</v>
      </c>
      <c r="C76" s="14" t="s">
        <v>311</v>
      </c>
      <c r="D76" t="s">
        <v>205</v>
      </c>
      <c r="E76" s="42">
        <v>89500</v>
      </c>
      <c r="F76" s="42">
        <f>E76*0.0287</f>
        <v>2568.65</v>
      </c>
      <c r="G76" s="42">
        <v>9635.51</v>
      </c>
      <c r="H76" s="42">
        <f t="shared" si="11"/>
        <v>2720.8</v>
      </c>
      <c r="I76" s="42">
        <v>1617.5</v>
      </c>
      <c r="J76" s="63">
        <v>16542.46</v>
      </c>
      <c r="K76" s="63">
        <f>E76-J76</f>
        <v>72957.539999999994</v>
      </c>
    </row>
    <row r="77" spans="1:11" x14ac:dyDescent="0.25">
      <c r="A77" s="6" t="s">
        <v>342</v>
      </c>
      <c r="B77" s="6" t="s">
        <v>343</v>
      </c>
      <c r="C77" s="14" t="s">
        <v>312</v>
      </c>
      <c r="D77" s="9" t="s">
        <v>206</v>
      </c>
      <c r="E77" s="42">
        <v>44000</v>
      </c>
      <c r="F77" s="42">
        <f>E77*0.0287</f>
        <v>1262.8</v>
      </c>
      <c r="G77" s="42">
        <v>1007.19</v>
      </c>
      <c r="H77" s="42">
        <f t="shared" si="11"/>
        <v>1337.6</v>
      </c>
      <c r="I77" s="42">
        <v>175</v>
      </c>
      <c r="J77" s="63">
        <v>3782.59</v>
      </c>
      <c r="K77" s="63">
        <f t="shared" si="12"/>
        <v>40217.410000000003</v>
      </c>
    </row>
    <row r="78" spans="1:11" x14ac:dyDescent="0.25">
      <c r="A78" s="6" t="s">
        <v>344</v>
      </c>
      <c r="B78" s="6" t="s">
        <v>343</v>
      </c>
      <c r="C78" s="14" t="s">
        <v>312</v>
      </c>
      <c r="D78" s="9" t="s">
        <v>206</v>
      </c>
      <c r="E78" s="42">
        <v>44000</v>
      </c>
      <c r="F78" s="42">
        <v>1262.8</v>
      </c>
      <c r="G78" s="42">
        <v>1007.19</v>
      </c>
      <c r="H78" s="42">
        <f t="shared" si="11"/>
        <v>1337.6</v>
      </c>
      <c r="I78" s="42">
        <v>175</v>
      </c>
      <c r="J78" s="63">
        <v>3782.59</v>
      </c>
      <c r="K78" s="63">
        <f>E78-J78</f>
        <v>40217.410000000003</v>
      </c>
    </row>
    <row r="79" spans="1:11" x14ac:dyDescent="0.25">
      <c r="A79" t="s">
        <v>472</v>
      </c>
      <c r="B79" t="s">
        <v>343</v>
      </c>
      <c r="C79" s="14" t="s">
        <v>312</v>
      </c>
      <c r="D79" s="9" t="s">
        <v>206</v>
      </c>
      <c r="E79" s="42">
        <v>47000</v>
      </c>
      <c r="F79" s="63">
        <v>1348.9</v>
      </c>
      <c r="G79" s="63">
        <v>1430.6</v>
      </c>
      <c r="H79" s="42">
        <f t="shared" si="11"/>
        <v>1428.8</v>
      </c>
      <c r="I79" s="42">
        <v>25</v>
      </c>
      <c r="J79" s="63">
        <v>4233.3</v>
      </c>
      <c r="K79" s="63">
        <f>E79-J79</f>
        <v>42766.7</v>
      </c>
    </row>
    <row r="80" spans="1:11" x14ac:dyDescent="0.25">
      <c r="A80" s="2" t="s">
        <v>12</v>
      </c>
      <c r="B80" s="2">
        <v>6</v>
      </c>
      <c r="C80" s="15"/>
      <c r="D80" s="2"/>
      <c r="E80" s="50">
        <f t="shared" ref="E80:J80" si="13">SUM(E74:E79)</f>
        <v>313500</v>
      </c>
      <c r="F80" s="50">
        <f t="shared" si="13"/>
        <v>8997.4500000000007</v>
      </c>
      <c r="G80" s="50">
        <f t="shared" si="13"/>
        <v>15236.01</v>
      </c>
      <c r="H80" s="50">
        <f t="shared" si="13"/>
        <v>9530.4</v>
      </c>
      <c r="I80" s="50">
        <f t="shared" si="13"/>
        <v>3562.5</v>
      </c>
      <c r="J80" s="50">
        <f t="shared" si="13"/>
        <v>37326.36</v>
      </c>
      <c r="K80" s="50">
        <f>SUM(K74:K79)</f>
        <v>276173.64</v>
      </c>
    </row>
    <row r="82" spans="1:11" x14ac:dyDescent="0.25">
      <c r="A82" s="5" t="s">
        <v>285</v>
      </c>
      <c r="B82" s="5"/>
      <c r="C82" s="17"/>
      <c r="D82" s="5"/>
      <c r="E82" s="54"/>
      <c r="F82" s="54"/>
      <c r="G82" s="54"/>
      <c r="H82" s="54"/>
      <c r="I82" s="54"/>
      <c r="J82" s="54"/>
      <c r="K82" s="54"/>
    </row>
    <row r="83" spans="1:11" x14ac:dyDescent="0.25">
      <c r="A83" s="6" t="s">
        <v>168</v>
      </c>
      <c r="B83" s="6" t="s">
        <v>91</v>
      </c>
      <c r="C83" s="14" t="s">
        <v>311</v>
      </c>
      <c r="D83" s="6" t="s">
        <v>206</v>
      </c>
      <c r="E83" s="40">
        <v>51000</v>
      </c>
      <c r="F83" s="40">
        <v>1463.7</v>
      </c>
      <c r="G83" s="24">
        <v>1995.14</v>
      </c>
      <c r="H83" s="25">
        <v>1550.4</v>
      </c>
      <c r="I83" s="25">
        <v>175</v>
      </c>
      <c r="J83" s="25">
        <v>5184.24</v>
      </c>
      <c r="K83" s="25">
        <f>E83-J83</f>
        <v>45815.76</v>
      </c>
    </row>
    <row r="84" spans="1:11" x14ac:dyDescent="0.25">
      <c r="A84" s="2" t="s">
        <v>12</v>
      </c>
      <c r="B84" s="2">
        <v>1</v>
      </c>
      <c r="C84" s="15"/>
      <c r="D84" s="2"/>
      <c r="E84" s="50">
        <f>E83</f>
        <v>51000</v>
      </c>
      <c r="F84" s="50">
        <f>+F83</f>
        <v>1463.7</v>
      </c>
      <c r="G84" s="50">
        <f>G83</f>
        <v>1995.14</v>
      </c>
      <c r="H84" s="50">
        <f>H83</f>
        <v>1550.4</v>
      </c>
      <c r="I84" s="50">
        <f>I83</f>
        <v>175</v>
      </c>
      <c r="J84" s="50">
        <f>J83</f>
        <v>5184.24</v>
      </c>
      <c r="K84" s="50">
        <f>K83</f>
        <v>45815.76</v>
      </c>
    </row>
    <row r="85" spans="1:11" x14ac:dyDescent="0.25">
      <c r="C85"/>
    </row>
    <row r="86" spans="1:11" x14ac:dyDescent="0.25">
      <c r="A86" s="87" t="s">
        <v>176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1:11" x14ac:dyDescent="0.25">
      <c r="A87" t="s">
        <v>263</v>
      </c>
      <c r="B87" s="8" t="s">
        <v>20</v>
      </c>
      <c r="C87" s="14" t="s">
        <v>311</v>
      </c>
      <c r="D87" t="s">
        <v>206</v>
      </c>
      <c r="E87" s="42">
        <v>27500</v>
      </c>
      <c r="F87" s="40">
        <f>E87*0.0287</f>
        <v>789.25</v>
      </c>
      <c r="G87" s="42">
        <v>0</v>
      </c>
      <c r="H87" s="42">
        <f>E87*0.0304</f>
        <v>836</v>
      </c>
      <c r="I87" s="42">
        <v>4864.87</v>
      </c>
      <c r="J87" s="42">
        <v>6490.12</v>
      </c>
      <c r="K87" s="63">
        <f>E87-J87</f>
        <v>21009.88</v>
      </c>
    </row>
    <row r="88" spans="1:11" x14ac:dyDescent="0.25">
      <c r="A88" t="s">
        <v>414</v>
      </c>
      <c r="B88" t="s">
        <v>440</v>
      </c>
      <c r="C88" s="14" t="s">
        <v>311</v>
      </c>
      <c r="D88" t="s">
        <v>387</v>
      </c>
      <c r="E88" s="42">
        <v>76000</v>
      </c>
      <c r="F88" s="42">
        <f>E88*0.0287</f>
        <v>2181.1999999999998</v>
      </c>
      <c r="G88" s="42">
        <v>6497.56</v>
      </c>
      <c r="H88" s="42">
        <f>E88*0.0304</f>
        <v>2310.4</v>
      </c>
      <c r="I88" s="67">
        <v>25</v>
      </c>
      <c r="J88" s="42">
        <v>11014.16</v>
      </c>
      <c r="K88" s="63">
        <f>E88-J88</f>
        <v>64985.84</v>
      </c>
    </row>
    <row r="89" spans="1:11" x14ac:dyDescent="0.25">
      <c r="A89" s="26" t="s">
        <v>12</v>
      </c>
      <c r="B89" s="26">
        <v>2</v>
      </c>
      <c r="C89" s="27"/>
      <c r="D89" s="26"/>
      <c r="E89" s="49">
        <f t="shared" ref="E89:J89" si="14">SUM(E87:E88)</f>
        <v>103500</v>
      </c>
      <c r="F89" s="49">
        <f t="shared" si="14"/>
        <v>2970.45</v>
      </c>
      <c r="G89" s="49">
        <f t="shared" si="14"/>
        <v>6497.56</v>
      </c>
      <c r="H89" s="49">
        <f t="shared" si="14"/>
        <v>3146.4</v>
      </c>
      <c r="I89" s="49">
        <f>SUM(I87:I88)</f>
        <v>4889.87</v>
      </c>
      <c r="J89" s="49">
        <f t="shared" si="14"/>
        <v>17504.28</v>
      </c>
      <c r="K89" s="49">
        <f>SUM(K87:K88)</f>
        <v>85995.72</v>
      </c>
    </row>
    <row r="90" spans="1:11" x14ac:dyDescent="0.25">
      <c r="A90" s="1"/>
      <c r="B90" s="1"/>
      <c r="C90" s="17"/>
      <c r="D90" s="1"/>
      <c r="E90" s="55"/>
      <c r="F90" s="55"/>
      <c r="G90" s="55"/>
      <c r="H90" s="55"/>
      <c r="I90" s="55"/>
      <c r="J90" s="55"/>
      <c r="K90" s="55"/>
    </row>
    <row r="91" spans="1:11" x14ac:dyDescent="0.25">
      <c r="A91" s="87" t="s">
        <v>382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1:11" x14ac:dyDescent="0.25">
      <c r="A92" t="s">
        <v>466</v>
      </c>
      <c r="B92" t="s">
        <v>322</v>
      </c>
      <c r="C92" s="14" t="s">
        <v>311</v>
      </c>
      <c r="D92" t="s">
        <v>205</v>
      </c>
      <c r="E92" s="42">
        <v>45000</v>
      </c>
      <c r="F92" s="42">
        <f>E92*0.0287</f>
        <v>1291.5</v>
      </c>
      <c r="G92" s="42">
        <v>0</v>
      </c>
      <c r="H92" s="42">
        <v>1368</v>
      </c>
      <c r="I92" s="63">
        <v>3299.9</v>
      </c>
      <c r="J92" s="42">
        <v>5959.4</v>
      </c>
      <c r="K92" s="42">
        <f>E92-J92</f>
        <v>39040.6</v>
      </c>
    </row>
    <row r="93" spans="1:11" x14ac:dyDescent="0.25">
      <c r="A93" t="s">
        <v>50</v>
      </c>
      <c r="B93" t="s">
        <v>322</v>
      </c>
      <c r="C93" s="14" t="s">
        <v>311</v>
      </c>
      <c r="D93" t="s">
        <v>205</v>
      </c>
      <c r="E93" s="42">
        <v>76000</v>
      </c>
      <c r="F93" s="42">
        <f>E93*0.0287</f>
        <v>2181.1999999999998</v>
      </c>
      <c r="G93" s="42">
        <v>6497.56</v>
      </c>
      <c r="H93" s="42">
        <v>2310.4</v>
      </c>
      <c r="I93" s="42">
        <v>145</v>
      </c>
      <c r="J93" s="42">
        <v>11134.16</v>
      </c>
      <c r="K93" s="42">
        <f>E93-J93</f>
        <v>64865.84</v>
      </c>
    </row>
    <row r="94" spans="1:11" x14ac:dyDescent="0.25">
      <c r="A94" s="26" t="s">
        <v>12</v>
      </c>
      <c r="B94" s="26">
        <v>2</v>
      </c>
      <c r="C94" s="27"/>
      <c r="D94" s="26"/>
      <c r="E94" s="49">
        <f t="shared" ref="E94:J94" si="15">SUM(E92:E93)</f>
        <v>121000</v>
      </c>
      <c r="F94" s="49">
        <f t="shared" si="15"/>
        <v>3472.7</v>
      </c>
      <c r="G94" s="49">
        <f t="shared" si="15"/>
        <v>6497.56</v>
      </c>
      <c r="H94" s="49">
        <f t="shared" si="15"/>
        <v>3678.4</v>
      </c>
      <c r="I94" s="49">
        <f t="shared" si="15"/>
        <v>3444.9</v>
      </c>
      <c r="J94" s="49">
        <f t="shared" si="15"/>
        <v>17093.560000000001</v>
      </c>
      <c r="K94" s="49">
        <f>SUM(K92:K93)</f>
        <v>103906.44</v>
      </c>
    </row>
    <row r="96" spans="1:11" x14ac:dyDescent="0.25">
      <c r="A96" s="87" t="s">
        <v>287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1:11" x14ac:dyDescent="0.25">
      <c r="A97" t="s">
        <v>25</v>
      </c>
      <c r="B97" t="s">
        <v>240</v>
      </c>
      <c r="C97" s="14" t="s">
        <v>311</v>
      </c>
      <c r="D97" t="s">
        <v>205</v>
      </c>
      <c r="E97" s="42">
        <v>89500</v>
      </c>
      <c r="F97" s="42">
        <v>2568.65</v>
      </c>
      <c r="G97" s="63">
        <v>7636.39</v>
      </c>
      <c r="H97" s="42">
        <f>E97*0.0304</f>
        <v>2720.8</v>
      </c>
      <c r="I97" s="42">
        <v>11971.57</v>
      </c>
      <c r="J97" s="42">
        <v>24897.41</v>
      </c>
      <c r="K97" s="63">
        <f>E97-J97</f>
        <v>64602.59</v>
      </c>
    </row>
    <row r="98" spans="1:11" x14ac:dyDescent="0.25">
      <c r="A98" t="s">
        <v>199</v>
      </c>
      <c r="B98" t="s">
        <v>91</v>
      </c>
      <c r="C98" s="14" t="s">
        <v>311</v>
      </c>
      <c r="D98" t="s">
        <v>206</v>
      </c>
      <c r="E98" s="42">
        <v>66000</v>
      </c>
      <c r="F98" s="42">
        <v>1894.2</v>
      </c>
      <c r="G98" s="63">
        <v>4615.76</v>
      </c>
      <c r="H98" s="42">
        <f>E98*0.0304</f>
        <v>2006.4</v>
      </c>
      <c r="I98" s="42">
        <v>5762.17</v>
      </c>
      <c r="J98" s="42">
        <v>14278.53</v>
      </c>
      <c r="K98" s="63">
        <f>E98-J98</f>
        <v>51721.47</v>
      </c>
    </row>
    <row r="99" spans="1:11" x14ac:dyDescent="0.25">
      <c r="A99" s="6" t="s">
        <v>255</v>
      </c>
      <c r="B99" s="6" t="s">
        <v>276</v>
      </c>
      <c r="C99" s="14" t="s">
        <v>311</v>
      </c>
      <c r="D99" s="9" t="s">
        <v>206</v>
      </c>
      <c r="E99" s="42">
        <v>44000</v>
      </c>
      <c r="F99" s="42">
        <v>1262.8</v>
      </c>
      <c r="G99" s="63">
        <v>1007.19</v>
      </c>
      <c r="H99" s="42">
        <f>E99*0.0304</f>
        <v>1337.6</v>
      </c>
      <c r="I99" s="42">
        <v>1375</v>
      </c>
      <c r="J99" s="42">
        <v>4982.59</v>
      </c>
      <c r="K99" s="63">
        <f>E99-J99</f>
        <v>39017.410000000003</v>
      </c>
    </row>
    <row r="100" spans="1:11" s="12" customFormat="1" x14ac:dyDescent="0.25">
      <c r="A100" s="12" t="s">
        <v>413</v>
      </c>
      <c r="B100" s="12" t="s">
        <v>443</v>
      </c>
      <c r="C100" s="41" t="s">
        <v>311</v>
      </c>
      <c r="D100" s="12" t="s">
        <v>205</v>
      </c>
      <c r="E100" s="56">
        <v>56000</v>
      </c>
      <c r="F100" s="56">
        <v>1607.2</v>
      </c>
      <c r="G100" s="63">
        <v>2733.96</v>
      </c>
      <c r="H100" s="56">
        <v>1702.4</v>
      </c>
      <c r="I100" s="42">
        <v>2295</v>
      </c>
      <c r="J100" s="42">
        <v>8338.56</v>
      </c>
      <c r="K100" s="63">
        <f>E100-J100</f>
        <v>47661.440000000002</v>
      </c>
    </row>
    <row r="101" spans="1:11" x14ac:dyDescent="0.25">
      <c r="A101" s="26" t="s">
        <v>12</v>
      </c>
      <c r="B101" s="26">
        <v>4</v>
      </c>
      <c r="C101" s="27"/>
      <c r="D101" s="26"/>
      <c r="E101" s="49">
        <f>SUM(E97:E100)</f>
        <v>255500</v>
      </c>
      <c r="F101" s="49">
        <f>+F99+F97+F98+F100</f>
        <v>7332.85</v>
      </c>
      <c r="G101" s="49">
        <f>SUM(G96:G100)</f>
        <v>15993.3</v>
      </c>
      <c r="H101" s="49">
        <f>SUM(H96:H100)</f>
        <v>7767.2</v>
      </c>
      <c r="I101" s="49">
        <f>SUM(I96:I100)</f>
        <v>21403.74</v>
      </c>
      <c r="J101" s="49">
        <f>SUM(J97:J100)</f>
        <v>52497.09</v>
      </c>
      <c r="K101" s="49">
        <f>SUM(K97:K100)</f>
        <v>203002.91</v>
      </c>
    </row>
    <row r="103" spans="1:11" x14ac:dyDescent="0.25">
      <c r="A103" s="87" t="s">
        <v>288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1:11" x14ac:dyDescent="0.25">
      <c r="A104" t="s">
        <v>24</v>
      </c>
      <c r="B104" s="13" t="s">
        <v>399</v>
      </c>
      <c r="C104" s="14" t="s">
        <v>311</v>
      </c>
      <c r="D104" t="s">
        <v>205</v>
      </c>
      <c r="E104" s="42">
        <v>89500</v>
      </c>
      <c r="F104" s="42">
        <f>E104*0.0287</f>
        <v>2568.65</v>
      </c>
      <c r="G104" s="63">
        <v>9241.14</v>
      </c>
      <c r="H104" s="42">
        <f>E104*0.0304</f>
        <v>2720.8</v>
      </c>
      <c r="I104" s="42">
        <v>17602.419999999998</v>
      </c>
      <c r="J104" s="42">
        <v>32133.01</v>
      </c>
      <c r="K104" s="42">
        <f>E104-J104</f>
        <v>57366.99</v>
      </c>
    </row>
    <row r="105" spans="1:11" x14ac:dyDescent="0.25">
      <c r="A105" s="26" t="s">
        <v>12</v>
      </c>
      <c r="B105" s="26">
        <v>1</v>
      </c>
      <c r="C105" s="27"/>
      <c r="D105" s="26"/>
      <c r="E105" s="49">
        <f>SUM(E104)</f>
        <v>89500</v>
      </c>
      <c r="F105" s="49">
        <f>SUM(F104)</f>
        <v>2568.65</v>
      </c>
      <c r="G105" s="49">
        <f>SUM(G104)</f>
        <v>9241.14</v>
      </c>
      <c r="H105" s="49">
        <f>SUM(H104)</f>
        <v>2720.8</v>
      </c>
      <c r="I105" s="49">
        <f>I104</f>
        <v>17602.419999999998</v>
      </c>
      <c r="J105" s="49">
        <f>SUM(J104)</f>
        <v>32133.01</v>
      </c>
      <c r="K105" s="49">
        <f>SUM(K104)</f>
        <v>57366.99</v>
      </c>
    </row>
    <row r="107" spans="1:11" x14ac:dyDescent="0.25">
      <c r="A107" s="87" t="s">
        <v>289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11" x14ac:dyDescent="0.25">
      <c r="A108" t="s">
        <v>198</v>
      </c>
      <c r="B108" t="s">
        <v>96</v>
      </c>
      <c r="C108" s="14" t="s">
        <v>311</v>
      </c>
      <c r="D108" t="s">
        <v>206</v>
      </c>
      <c r="E108" s="42">
        <v>76000</v>
      </c>
      <c r="F108" s="42">
        <f>E108*0.0287</f>
        <v>2181.1999999999998</v>
      </c>
      <c r="G108" s="42">
        <v>6497.56</v>
      </c>
      <c r="H108" s="42">
        <f>E108*0.0304</f>
        <v>2310.4</v>
      </c>
      <c r="I108" s="42">
        <v>4806.5</v>
      </c>
      <c r="J108" s="42">
        <v>15795.66</v>
      </c>
      <c r="K108" s="63">
        <f>E108-J108</f>
        <v>60204.34</v>
      </c>
    </row>
    <row r="109" spans="1:11" x14ac:dyDescent="0.25">
      <c r="A109" t="s">
        <v>114</v>
      </c>
      <c r="B109" t="s">
        <v>276</v>
      </c>
      <c r="C109" s="14" t="s">
        <v>311</v>
      </c>
      <c r="D109" t="s">
        <v>205</v>
      </c>
      <c r="E109" s="42">
        <v>44000</v>
      </c>
      <c r="F109" s="42">
        <f>E109*0.0287</f>
        <v>1262.8</v>
      </c>
      <c r="G109" s="42">
        <v>1007.19</v>
      </c>
      <c r="H109" s="42">
        <f>E109*0.0304</f>
        <v>1337.6</v>
      </c>
      <c r="I109" s="42">
        <v>3345</v>
      </c>
      <c r="J109" s="42">
        <v>6952.59</v>
      </c>
      <c r="K109" s="63">
        <f>E109-J109</f>
        <v>37047.410000000003</v>
      </c>
    </row>
    <row r="110" spans="1:11" x14ac:dyDescent="0.25">
      <c r="A110" t="s">
        <v>339</v>
      </c>
      <c r="B110" t="s">
        <v>96</v>
      </c>
      <c r="C110" s="14" t="s">
        <v>311</v>
      </c>
      <c r="D110" t="s">
        <v>205</v>
      </c>
      <c r="E110" s="42">
        <v>56000</v>
      </c>
      <c r="F110" s="42">
        <v>1607.2</v>
      </c>
      <c r="G110" s="42">
        <v>0</v>
      </c>
      <c r="H110" s="42">
        <v>1702.4</v>
      </c>
      <c r="I110" s="42">
        <v>12596.88</v>
      </c>
      <c r="J110" s="42">
        <v>15906.48</v>
      </c>
      <c r="K110" s="63">
        <f>E110-J110</f>
        <v>40093.519999999997</v>
      </c>
    </row>
    <row r="111" spans="1:11" x14ac:dyDescent="0.25">
      <c r="A111" s="26" t="s">
        <v>12</v>
      </c>
      <c r="B111" s="26">
        <v>3</v>
      </c>
      <c r="C111" s="27"/>
      <c r="D111" s="26"/>
      <c r="E111" s="49">
        <f>E108+E109+E110</f>
        <v>176000</v>
      </c>
      <c r="F111" s="49">
        <f>SUM(F108:F110)</f>
        <v>5051.2</v>
      </c>
      <c r="G111" s="49">
        <f>SUM(G107:G109)+G110</f>
        <v>7504.75</v>
      </c>
      <c r="H111" s="49">
        <f>SUM(H107:H109)+H110</f>
        <v>5350.4</v>
      </c>
      <c r="I111" s="49">
        <f>SUM(I107:I109)+I110</f>
        <v>20748.38</v>
      </c>
      <c r="J111" s="49">
        <f>SUM(J107:J109)+J110</f>
        <v>38654.730000000003</v>
      </c>
      <c r="K111" s="49">
        <f>SUM(K107:K109)+K110</f>
        <v>137345.26999999999</v>
      </c>
    </row>
    <row r="112" spans="1:11" x14ac:dyDescent="0.25">
      <c r="A112" s="1"/>
      <c r="B112" s="1"/>
      <c r="C112" s="17"/>
      <c r="D112" s="1"/>
      <c r="E112" s="51"/>
      <c r="F112" s="51"/>
      <c r="G112" s="51"/>
      <c r="H112" s="51"/>
      <c r="I112" s="51"/>
      <c r="J112" s="51"/>
      <c r="K112" s="51"/>
    </row>
    <row r="113" spans="1:11" x14ac:dyDescent="0.25">
      <c r="A113" s="87" t="s">
        <v>292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1:11" x14ac:dyDescent="0.25">
      <c r="A114" t="s">
        <v>209</v>
      </c>
      <c r="B114" t="s">
        <v>59</v>
      </c>
      <c r="C114" s="14" t="s">
        <v>311</v>
      </c>
      <c r="D114" t="s">
        <v>206</v>
      </c>
      <c r="E114" s="42">
        <v>19800</v>
      </c>
      <c r="F114" s="42">
        <f>E114*0.0287</f>
        <v>568.26</v>
      </c>
      <c r="G114" s="42">
        <v>0</v>
      </c>
      <c r="H114" s="42">
        <f>E114*0.0304</f>
        <v>601.91999999999996</v>
      </c>
      <c r="I114" s="42">
        <v>175</v>
      </c>
      <c r="J114" s="42">
        <f>F114+G114+H114+I114</f>
        <v>1345.18</v>
      </c>
      <c r="K114" s="42">
        <f>E114-J114</f>
        <v>18454.82</v>
      </c>
    </row>
    <row r="115" spans="1:11" x14ac:dyDescent="0.25">
      <c r="A115" s="12" t="s">
        <v>293</v>
      </c>
      <c r="B115" s="12" t="s">
        <v>59</v>
      </c>
      <c r="C115" s="41" t="s">
        <v>311</v>
      </c>
      <c r="D115" s="12" t="s">
        <v>206</v>
      </c>
      <c r="E115" s="56">
        <v>25000</v>
      </c>
      <c r="F115" s="56">
        <f>E115*0.0287</f>
        <v>717.5</v>
      </c>
      <c r="G115" s="56">
        <v>0</v>
      </c>
      <c r="H115" s="56">
        <f>E115*0.0304</f>
        <v>760</v>
      </c>
      <c r="I115" s="42">
        <v>5175</v>
      </c>
      <c r="J115" s="56">
        <v>6652.5</v>
      </c>
      <c r="K115" s="42">
        <f>E115-J115</f>
        <v>18347.5</v>
      </c>
    </row>
    <row r="116" spans="1:11" x14ac:dyDescent="0.25">
      <c r="A116" t="s">
        <v>242</v>
      </c>
      <c r="B116" t="s">
        <v>14</v>
      </c>
      <c r="C116" s="41" t="s">
        <v>312</v>
      </c>
      <c r="D116" s="12" t="s">
        <v>206</v>
      </c>
      <c r="E116" s="42">
        <v>35000</v>
      </c>
      <c r="F116" s="42">
        <v>1004.5</v>
      </c>
      <c r="G116" s="42">
        <v>0</v>
      </c>
      <c r="H116" s="42">
        <v>1064</v>
      </c>
      <c r="I116" s="42">
        <v>175</v>
      </c>
      <c r="J116" s="42">
        <v>2243.5</v>
      </c>
      <c r="K116" s="42">
        <f>E116-J116</f>
        <v>32756.5</v>
      </c>
    </row>
    <row r="117" spans="1:11" x14ac:dyDescent="0.25">
      <c r="A117" s="26" t="s">
        <v>12</v>
      </c>
      <c r="B117" s="26">
        <v>3</v>
      </c>
      <c r="C117" s="27"/>
      <c r="D117" s="26"/>
      <c r="E117" s="49">
        <f t="shared" ref="E117:K117" si="16">SUM(E114:E116)</f>
        <v>79800</v>
      </c>
      <c r="F117" s="49">
        <f t="shared" si="16"/>
        <v>2290.2600000000002</v>
      </c>
      <c r="G117" s="49">
        <f t="shared" si="16"/>
        <v>0</v>
      </c>
      <c r="H117" s="49">
        <f t="shared" si="16"/>
        <v>2425.92</v>
      </c>
      <c r="I117" s="49">
        <f t="shared" si="16"/>
        <v>5525</v>
      </c>
      <c r="J117" s="49">
        <f t="shared" si="16"/>
        <v>10241.18</v>
      </c>
      <c r="K117" s="49">
        <f t="shared" si="16"/>
        <v>69558.820000000007</v>
      </c>
    </row>
    <row r="118" spans="1:11" x14ac:dyDescent="0.25">
      <c r="A118" s="1"/>
      <c r="B118" s="1"/>
      <c r="C118" s="17"/>
      <c r="D118" s="1"/>
      <c r="E118" s="55"/>
      <c r="F118" s="55"/>
      <c r="G118" s="55"/>
      <c r="H118" s="55"/>
      <c r="I118" s="55"/>
      <c r="J118" s="55"/>
      <c r="K118" s="55"/>
    </row>
    <row r="119" spans="1:11" s="13" customFormat="1" x14ac:dyDescent="0.25">
      <c r="A119" s="89" t="s">
        <v>51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x14ac:dyDescent="0.25">
      <c r="A120" t="s">
        <v>52</v>
      </c>
      <c r="B120" t="s">
        <v>53</v>
      </c>
      <c r="C120" s="14" t="s">
        <v>311</v>
      </c>
      <c r="D120" t="s">
        <v>206</v>
      </c>
      <c r="E120" s="42">
        <v>23000</v>
      </c>
      <c r="F120" s="42">
        <f t="shared" ref="F120:F126" si="17">E120*0.0287</f>
        <v>660.1</v>
      </c>
      <c r="G120" s="42">
        <v>0</v>
      </c>
      <c r="H120" s="42">
        <v>699.2</v>
      </c>
      <c r="I120" s="42">
        <v>4698.17</v>
      </c>
      <c r="J120" s="42">
        <f t="shared" ref="J120:J126" si="18">+F120+G120+H120+I120</f>
        <v>6057.47</v>
      </c>
      <c r="K120" s="63">
        <f>E120-J120</f>
        <v>16942.53</v>
      </c>
    </row>
    <row r="121" spans="1:11" x14ac:dyDescent="0.25">
      <c r="A121" t="s">
        <v>42</v>
      </c>
      <c r="B121" t="s">
        <v>43</v>
      </c>
      <c r="C121" s="14" t="s">
        <v>312</v>
      </c>
      <c r="D121" t="s">
        <v>205</v>
      </c>
      <c r="E121" s="42">
        <v>24150</v>
      </c>
      <c r="F121" s="42">
        <f t="shared" si="17"/>
        <v>693.11</v>
      </c>
      <c r="G121" s="42">
        <v>0</v>
      </c>
      <c r="H121" s="42">
        <f>E121*0.0304</f>
        <v>734.16</v>
      </c>
      <c r="I121" s="42">
        <v>225</v>
      </c>
      <c r="J121" s="42">
        <f t="shared" si="18"/>
        <v>1652.27</v>
      </c>
      <c r="K121" s="63">
        <f t="shared" ref="K121:K126" si="19">E121-J121</f>
        <v>22497.73</v>
      </c>
    </row>
    <row r="122" spans="1:11" x14ac:dyDescent="0.25">
      <c r="A122" t="s">
        <v>54</v>
      </c>
      <c r="B122" t="s">
        <v>55</v>
      </c>
      <c r="C122" s="14" t="s">
        <v>312</v>
      </c>
      <c r="D122" t="s">
        <v>205</v>
      </c>
      <c r="E122" s="42">
        <v>23100</v>
      </c>
      <c r="F122" s="42">
        <f t="shared" si="17"/>
        <v>662.97</v>
      </c>
      <c r="G122" s="42">
        <v>0</v>
      </c>
      <c r="H122" s="42">
        <f>E122*0.0304</f>
        <v>702.24</v>
      </c>
      <c r="I122" s="42">
        <v>9542.17</v>
      </c>
      <c r="J122" s="42">
        <f t="shared" si="18"/>
        <v>10907.38</v>
      </c>
      <c r="K122" s="63">
        <f t="shared" si="19"/>
        <v>12192.62</v>
      </c>
    </row>
    <row r="123" spans="1:11" x14ac:dyDescent="0.25">
      <c r="A123" t="s">
        <v>56</v>
      </c>
      <c r="B123" t="s">
        <v>423</v>
      </c>
      <c r="C123" s="14" t="s">
        <v>311</v>
      </c>
      <c r="D123" t="s">
        <v>206</v>
      </c>
      <c r="E123" s="42">
        <v>25000</v>
      </c>
      <c r="F123" s="42">
        <f t="shared" si="17"/>
        <v>717.5</v>
      </c>
      <c r="G123" s="42">
        <v>0</v>
      </c>
      <c r="H123" s="42">
        <f>E123*0.0304</f>
        <v>760</v>
      </c>
      <c r="I123" s="42">
        <v>275</v>
      </c>
      <c r="J123" s="42">
        <f t="shared" si="18"/>
        <v>1752.5</v>
      </c>
      <c r="K123" s="63">
        <f>E123-J123</f>
        <v>23247.5</v>
      </c>
    </row>
    <row r="124" spans="1:11" s="1" customFormat="1" x14ac:dyDescent="0.25">
      <c r="A124" t="s">
        <v>57</v>
      </c>
      <c r="B124" t="s">
        <v>58</v>
      </c>
      <c r="C124" s="14" t="s">
        <v>311</v>
      </c>
      <c r="D124" t="s">
        <v>206</v>
      </c>
      <c r="E124" s="42">
        <v>18700</v>
      </c>
      <c r="F124" s="42">
        <f t="shared" si="17"/>
        <v>536.69000000000005</v>
      </c>
      <c r="G124" s="42">
        <v>0</v>
      </c>
      <c r="H124" s="42">
        <f>E124*0.0304</f>
        <v>568.48</v>
      </c>
      <c r="I124" s="42">
        <v>125</v>
      </c>
      <c r="J124" s="42">
        <f t="shared" si="18"/>
        <v>1230.17</v>
      </c>
      <c r="K124" s="63">
        <f t="shared" si="19"/>
        <v>17469.830000000002</v>
      </c>
    </row>
    <row r="125" spans="1:11" x14ac:dyDescent="0.25">
      <c r="A125" t="s">
        <v>294</v>
      </c>
      <c r="B125" t="s">
        <v>55</v>
      </c>
      <c r="C125" s="14" t="s">
        <v>312</v>
      </c>
      <c r="D125" t="s">
        <v>206</v>
      </c>
      <c r="E125" s="42">
        <v>23000</v>
      </c>
      <c r="F125" s="42">
        <f t="shared" si="17"/>
        <v>660.1</v>
      </c>
      <c r="G125" s="42">
        <v>0</v>
      </c>
      <c r="H125" s="42">
        <f>E125*0.0304</f>
        <v>699.2</v>
      </c>
      <c r="I125" s="42">
        <v>3583.28</v>
      </c>
      <c r="J125" s="42">
        <f t="shared" si="18"/>
        <v>4942.58</v>
      </c>
      <c r="K125" s="63">
        <f t="shared" si="19"/>
        <v>18057.419999999998</v>
      </c>
    </row>
    <row r="126" spans="1:11" x14ac:dyDescent="0.25">
      <c r="A126" t="s">
        <v>392</v>
      </c>
      <c r="B126" t="s">
        <v>208</v>
      </c>
      <c r="C126" s="14" t="s">
        <v>311</v>
      </c>
      <c r="D126" t="s">
        <v>205</v>
      </c>
      <c r="E126" s="42">
        <v>25000</v>
      </c>
      <c r="F126" s="42">
        <f t="shared" si="17"/>
        <v>717.5</v>
      </c>
      <c r="G126" s="42">
        <v>0</v>
      </c>
      <c r="H126" s="42">
        <v>760</v>
      </c>
      <c r="I126" s="42">
        <v>7443.33</v>
      </c>
      <c r="J126" s="42">
        <f t="shared" si="18"/>
        <v>8920.83</v>
      </c>
      <c r="K126" s="63">
        <f t="shared" si="19"/>
        <v>16079.17</v>
      </c>
    </row>
    <row r="127" spans="1:11" x14ac:dyDescent="0.25">
      <c r="A127" s="2" t="s">
        <v>12</v>
      </c>
      <c r="B127" s="2">
        <v>7</v>
      </c>
      <c r="C127" s="15"/>
      <c r="D127" s="2"/>
      <c r="E127" s="50">
        <f t="shared" ref="E127:K127" si="20">SUM(E120:E126)</f>
        <v>161950</v>
      </c>
      <c r="F127" s="50">
        <f t="shared" si="20"/>
        <v>4647.97</v>
      </c>
      <c r="G127" s="50">
        <f t="shared" si="20"/>
        <v>0</v>
      </c>
      <c r="H127" s="50">
        <f t="shared" si="20"/>
        <v>4923.28</v>
      </c>
      <c r="I127" s="50">
        <f t="shared" si="20"/>
        <v>25891.95</v>
      </c>
      <c r="J127" s="50">
        <f t="shared" si="20"/>
        <v>35463.199999999997</v>
      </c>
      <c r="K127" s="50">
        <f t="shared" si="20"/>
        <v>126486.8</v>
      </c>
    </row>
    <row r="128" spans="1:11" x14ac:dyDescent="0.25">
      <c r="A128" s="1"/>
      <c r="B128" s="1"/>
      <c r="C128" s="17"/>
      <c r="D128" s="1"/>
      <c r="E128" s="51"/>
      <c r="F128" s="51"/>
      <c r="G128" s="51"/>
      <c r="H128" s="51"/>
      <c r="I128" s="51"/>
      <c r="J128" s="51"/>
      <c r="K128" s="51"/>
    </row>
    <row r="129" spans="1:11" s="12" customFormat="1" x14ac:dyDescent="0.25">
      <c r="A129" s="88" t="s">
        <v>377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1" x14ac:dyDescent="0.25">
      <c r="A130" t="s">
        <v>323</v>
      </c>
      <c r="B130" t="s">
        <v>16</v>
      </c>
      <c r="C130" s="14" t="s">
        <v>311</v>
      </c>
      <c r="D130" t="s">
        <v>205</v>
      </c>
      <c r="E130" s="42">
        <v>50000</v>
      </c>
      <c r="F130" s="42">
        <v>1435</v>
      </c>
      <c r="G130" s="63">
        <v>1617.38</v>
      </c>
      <c r="H130" s="42">
        <v>1520</v>
      </c>
      <c r="I130" s="63">
        <v>1702.45</v>
      </c>
      <c r="J130" s="42">
        <v>6274.83</v>
      </c>
      <c r="K130" s="42">
        <f>E130-J130</f>
        <v>43725.17</v>
      </c>
    </row>
    <row r="131" spans="1:11" x14ac:dyDescent="0.25">
      <c r="A131" s="12" t="s">
        <v>467</v>
      </c>
      <c r="B131" s="12" t="s">
        <v>424</v>
      </c>
      <c r="C131" s="14" t="s">
        <v>311</v>
      </c>
      <c r="D131" t="s">
        <v>205</v>
      </c>
      <c r="E131" s="42">
        <v>36500</v>
      </c>
      <c r="F131" s="42">
        <f>E131*0.0287</f>
        <v>1047.55</v>
      </c>
      <c r="G131" s="42">
        <v>0</v>
      </c>
      <c r="H131" s="42">
        <f>E131*0.0304</f>
        <v>1109.5999999999999</v>
      </c>
      <c r="I131" s="63">
        <v>3370</v>
      </c>
      <c r="J131" s="42">
        <v>5527.15</v>
      </c>
      <c r="K131" s="42">
        <f>E131-J131</f>
        <v>30972.85</v>
      </c>
    </row>
    <row r="132" spans="1:11" x14ac:dyDescent="0.25">
      <c r="A132" t="s">
        <v>60</v>
      </c>
      <c r="B132" t="s">
        <v>252</v>
      </c>
      <c r="C132" s="14" t="s">
        <v>312</v>
      </c>
      <c r="D132" t="s">
        <v>206</v>
      </c>
      <c r="E132" s="42">
        <v>24500</v>
      </c>
      <c r="F132" s="42">
        <v>703.15</v>
      </c>
      <c r="G132" s="42">
        <v>0</v>
      </c>
      <c r="H132" s="42">
        <v>744.8</v>
      </c>
      <c r="I132" s="67">
        <v>275</v>
      </c>
      <c r="J132" s="42">
        <v>1722.95</v>
      </c>
      <c r="K132" s="42">
        <f>E132-J132</f>
        <v>22777.05</v>
      </c>
    </row>
    <row r="133" spans="1:11" x14ac:dyDescent="0.25">
      <c r="A133" s="26" t="s">
        <v>12</v>
      </c>
      <c r="B133" s="26">
        <v>3</v>
      </c>
      <c r="C133" s="27"/>
      <c r="D133" s="26"/>
      <c r="E133" s="49">
        <f t="shared" ref="E133:K133" si="21">SUM(E130:E132)</f>
        <v>111000</v>
      </c>
      <c r="F133" s="49">
        <f t="shared" si="21"/>
        <v>3185.7</v>
      </c>
      <c r="G133" s="49">
        <f>SUM(G130:G132)</f>
        <v>1617.38</v>
      </c>
      <c r="H133" s="49">
        <f t="shared" si="21"/>
        <v>3374.4</v>
      </c>
      <c r="I133" s="49">
        <f t="shared" si="21"/>
        <v>5347.45</v>
      </c>
      <c r="J133" s="49">
        <f t="shared" si="21"/>
        <v>13524.93</v>
      </c>
      <c r="K133" s="49">
        <f t="shared" si="21"/>
        <v>97475.07</v>
      </c>
    </row>
    <row r="135" spans="1:11" x14ac:dyDescent="0.25">
      <c r="A135" s="87" t="s">
        <v>389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</row>
    <row r="136" spans="1:11" x14ac:dyDescent="0.25">
      <c r="A136" t="s">
        <v>62</v>
      </c>
      <c r="B136" t="s">
        <v>61</v>
      </c>
      <c r="C136" s="14" t="s">
        <v>311</v>
      </c>
      <c r="D136" t="s">
        <v>206</v>
      </c>
      <c r="E136" s="42">
        <v>20000</v>
      </c>
      <c r="F136" s="42">
        <f t="shared" ref="F136:F148" si="22">E136*0.0287</f>
        <v>574</v>
      </c>
      <c r="G136" s="42">
        <v>0</v>
      </c>
      <c r="H136" s="42">
        <v>608</v>
      </c>
      <c r="I136" s="42">
        <v>1200</v>
      </c>
      <c r="J136" s="42">
        <v>2382</v>
      </c>
      <c r="K136" s="63">
        <f t="shared" ref="K136:K143" si="23">E136-J136</f>
        <v>17618</v>
      </c>
    </row>
    <row r="137" spans="1:11" x14ac:dyDescent="0.25">
      <c r="A137" t="s">
        <v>63</v>
      </c>
      <c r="B137" t="s">
        <v>77</v>
      </c>
      <c r="C137" s="14" t="s">
        <v>312</v>
      </c>
      <c r="D137" t="s">
        <v>206</v>
      </c>
      <c r="E137" s="42">
        <v>25000</v>
      </c>
      <c r="F137" s="42">
        <f t="shared" si="22"/>
        <v>717.5</v>
      </c>
      <c r="G137" s="42">
        <v>0</v>
      </c>
      <c r="H137" s="42">
        <v>760</v>
      </c>
      <c r="I137" s="42">
        <v>1415</v>
      </c>
      <c r="J137" s="42">
        <v>2892.5</v>
      </c>
      <c r="K137" s="63">
        <f t="shared" si="23"/>
        <v>22107.5</v>
      </c>
    </row>
    <row r="138" spans="1:11" x14ac:dyDescent="0.25">
      <c r="A138" t="s">
        <v>64</v>
      </c>
      <c r="B138" t="s">
        <v>61</v>
      </c>
      <c r="C138" s="14" t="s">
        <v>311</v>
      </c>
      <c r="D138" t="s">
        <v>205</v>
      </c>
      <c r="E138" s="42">
        <v>20000</v>
      </c>
      <c r="F138" s="42">
        <f t="shared" si="22"/>
        <v>574</v>
      </c>
      <c r="G138" s="42">
        <v>0</v>
      </c>
      <c r="H138" s="42">
        <v>608</v>
      </c>
      <c r="I138" s="42">
        <v>1415</v>
      </c>
      <c r="J138" s="42">
        <v>2597</v>
      </c>
      <c r="K138" s="63">
        <f t="shared" si="23"/>
        <v>17403</v>
      </c>
    </row>
    <row r="139" spans="1:11" x14ac:dyDescent="0.25">
      <c r="A139" t="s">
        <v>259</v>
      </c>
      <c r="B139" s="8" t="s">
        <v>61</v>
      </c>
      <c r="C139" s="14" t="s">
        <v>311</v>
      </c>
      <c r="D139" s="10" t="s">
        <v>206</v>
      </c>
      <c r="E139" s="42">
        <v>20000</v>
      </c>
      <c r="F139" s="42">
        <f t="shared" si="22"/>
        <v>574</v>
      </c>
      <c r="G139" s="42">
        <v>0</v>
      </c>
      <c r="H139" s="42">
        <v>608</v>
      </c>
      <c r="I139" s="42">
        <v>2093.44</v>
      </c>
      <c r="J139" s="42">
        <v>3275.44</v>
      </c>
      <c r="K139" s="63">
        <f t="shared" si="23"/>
        <v>16724.560000000001</v>
      </c>
    </row>
    <row r="140" spans="1:11" x14ac:dyDescent="0.25">
      <c r="A140" t="s">
        <v>264</v>
      </c>
      <c r="B140" s="8" t="s">
        <v>77</v>
      </c>
      <c r="C140" s="14" t="s">
        <v>312</v>
      </c>
      <c r="D140" s="10" t="s">
        <v>206</v>
      </c>
      <c r="E140" s="42">
        <v>23000</v>
      </c>
      <c r="F140" s="42">
        <f t="shared" si="22"/>
        <v>660.1</v>
      </c>
      <c r="G140" s="42">
        <v>0</v>
      </c>
      <c r="H140" s="42">
        <v>699.2</v>
      </c>
      <c r="I140" s="42">
        <v>275</v>
      </c>
      <c r="J140" s="42">
        <v>1634.3</v>
      </c>
      <c r="K140" s="63">
        <f t="shared" si="23"/>
        <v>21365.7</v>
      </c>
    </row>
    <row r="141" spans="1:11" x14ac:dyDescent="0.25">
      <c r="A141" t="s">
        <v>278</v>
      </c>
      <c r="B141" s="8" t="s">
        <v>444</v>
      </c>
      <c r="C141" s="14" t="s">
        <v>312</v>
      </c>
      <c r="D141" s="10" t="s">
        <v>206</v>
      </c>
      <c r="E141" s="42">
        <v>32000</v>
      </c>
      <c r="F141" s="42">
        <f t="shared" si="22"/>
        <v>918.4</v>
      </c>
      <c r="G141" s="42">
        <v>0</v>
      </c>
      <c r="H141" s="42">
        <v>972.8</v>
      </c>
      <c r="I141" s="42">
        <v>175</v>
      </c>
      <c r="J141" s="42">
        <v>2066.1999999999998</v>
      </c>
      <c r="K141" s="63">
        <f t="shared" si="23"/>
        <v>29933.8</v>
      </c>
    </row>
    <row r="142" spans="1:11" x14ac:dyDescent="0.25">
      <c r="A142" t="s">
        <v>65</v>
      </c>
      <c r="B142" t="s">
        <v>66</v>
      </c>
      <c r="C142" s="14" t="s">
        <v>311</v>
      </c>
      <c r="D142" t="s">
        <v>205</v>
      </c>
      <c r="E142" s="42">
        <v>55000</v>
      </c>
      <c r="F142" s="42">
        <f t="shared" si="22"/>
        <v>1578.5</v>
      </c>
      <c r="G142" s="63">
        <v>2559.6799999999998</v>
      </c>
      <c r="H142" s="42">
        <v>1672</v>
      </c>
      <c r="I142" s="42">
        <v>275</v>
      </c>
      <c r="J142" s="42">
        <v>6085.18</v>
      </c>
      <c r="K142" s="63">
        <f t="shared" si="23"/>
        <v>48914.82</v>
      </c>
    </row>
    <row r="143" spans="1:11" x14ac:dyDescent="0.25">
      <c r="A143" t="s">
        <v>67</v>
      </c>
      <c r="B143" t="s">
        <v>68</v>
      </c>
      <c r="C143" s="14" t="s">
        <v>312</v>
      </c>
      <c r="D143" t="s">
        <v>206</v>
      </c>
      <c r="E143" s="42">
        <v>20000</v>
      </c>
      <c r="F143" s="42">
        <f t="shared" si="22"/>
        <v>574</v>
      </c>
      <c r="G143" s="42">
        <v>0</v>
      </c>
      <c r="H143" s="42">
        <v>608</v>
      </c>
      <c r="I143" s="42">
        <v>7309.44</v>
      </c>
      <c r="J143" s="42">
        <v>8491.44</v>
      </c>
      <c r="K143" s="63">
        <f t="shared" si="23"/>
        <v>11508.56</v>
      </c>
    </row>
    <row r="144" spans="1:11" x14ac:dyDescent="0.25">
      <c r="A144" t="s">
        <v>181</v>
      </c>
      <c r="B144" t="s">
        <v>20</v>
      </c>
      <c r="C144" s="14" t="s">
        <v>311</v>
      </c>
      <c r="D144" t="s">
        <v>206</v>
      </c>
      <c r="E144" s="42">
        <v>27000</v>
      </c>
      <c r="F144" s="42">
        <f t="shared" si="22"/>
        <v>774.9</v>
      </c>
      <c r="G144" s="42">
        <v>0</v>
      </c>
      <c r="H144" s="42">
        <v>820.8</v>
      </c>
      <c r="I144" s="42">
        <v>125</v>
      </c>
      <c r="J144" s="42">
        <v>1720.7</v>
      </c>
      <c r="K144" s="63">
        <f t="shared" ref="K144:K166" si="24">E144-J144</f>
        <v>25279.3</v>
      </c>
    </row>
    <row r="145" spans="1:11" x14ac:dyDescent="0.25">
      <c r="A145" t="s">
        <v>180</v>
      </c>
      <c r="B145" t="s">
        <v>179</v>
      </c>
      <c r="C145" s="14" t="s">
        <v>312</v>
      </c>
      <c r="D145" t="s">
        <v>206</v>
      </c>
      <c r="E145" s="42">
        <v>26250</v>
      </c>
      <c r="F145" s="42">
        <f t="shared" ref="F145" si="25">E145*0.0287</f>
        <v>753.38</v>
      </c>
      <c r="G145" s="42">
        <v>0</v>
      </c>
      <c r="H145" s="42">
        <v>798</v>
      </c>
      <c r="I145" s="42">
        <v>7936.35</v>
      </c>
      <c r="J145" s="42">
        <v>9487.73</v>
      </c>
      <c r="K145" s="63">
        <f t="shared" si="24"/>
        <v>16762.27</v>
      </c>
    </row>
    <row r="146" spans="1:11" x14ac:dyDescent="0.25">
      <c r="A146" t="s">
        <v>279</v>
      </c>
      <c r="B146" t="s">
        <v>68</v>
      </c>
      <c r="C146" s="14" t="s">
        <v>312</v>
      </c>
      <c r="D146" t="s">
        <v>206</v>
      </c>
      <c r="E146" s="42">
        <v>20000</v>
      </c>
      <c r="F146" s="42">
        <f t="shared" si="22"/>
        <v>574</v>
      </c>
      <c r="G146" s="42">
        <v>0</v>
      </c>
      <c r="H146" s="42">
        <v>608</v>
      </c>
      <c r="I146" s="42">
        <v>7059.44</v>
      </c>
      <c r="J146" s="42">
        <v>8241.44</v>
      </c>
      <c r="K146" s="63">
        <f>E146-J146</f>
        <v>11758.56</v>
      </c>
    </row>
    <row r="147" spans="1:11" x14ac:dyDescent="0.25">
      <c r="A147" t="s">
        <v>69</v>
      </c>
      <c r="B147" t="s">
        <v>20</v>
      </c>
      <c r="C147" s="14" t="s">
        <v>311</v>
      </c>
      <c r="D147" t="s">
        <v>205</v>
      </c>
      <c r="E147" s="42">
        <v>26250</v>
      </c>
      <c r="F147" s="42">
        <f t="shared" si="22"/>
        <v>753.38</v>
      </c>
      <c r="G147" s="42">
        <v>0</v>
      </c>
      <c r="H147" s="42">
        <v>798</v>
      </c>
      <c r="I147" s="42">
        <v>295</v>
      </c>
      <c r="J147" s="42">
        <v>1846.38</v>
      </c>
      <c r="K147" s="63">
        <f t="shared" si="24"/>
        <v>24403.62</v>
      </c>
    </row>
    <row r="148" spans="1:11" x14ac:dyDescent="0.25">
      <c r="A148" t="s">
        <v>70</v>
      </c>
      <c r="B148" t="s">
        <v>61</v>
      </c>
      <c r="C148" s="14" t="s">
        <v>311</v>
      </c>
      <c r="D148" t="s">
        <v>205</v>
      </c>
      <c r="E148" s="42">
        <v>20000</v>
      </c>
      <c r="F148" s="42">
        <f t="shared" si="22"/>
        <v>574</v>
      </c>
      <c r="G148" s="42">
        <v>0</v>
      </c>
      <c r="H148" s="42">
        <v>608</v>
      </c>
      <c r="I148" s="42">
        <v>125</v>
      </c>
      <c r="J148" s="42">
        <v>1307</v>
      </c>
      <c r="K148" s="63">
        <f t="shared" si="24"/>
        <v>18693</v>
      </c>
    </row>
    <row r="149" spans="1:11" x14ac:dyDescent="0.25">
      <c r="A149" t="s">
        <v>324</v>
      </c>
      <c r="B149" t="s">
        <v>61</v>
      </c>
      <c r="C149" s="14" t="s">
        <v>311</v>
      </c>
      <c r="D149" t="s">
        <v>205</v>
      </c>
      <c r="E149" s="42">
        <v>20000</v>
      </c>
      <c r="F149" s="42">
        <v>574</v>
      </c>
      <c r="G149" s="42">
        <v>0</v>
      </c>
      <c r="H149" s="42">
        <v>608</v>
      </c>
      <c r="I149" s="42">
        <v>275</v>
      </c>
      <c r="J149" s="42">
        <v>1457</v>
      </c>
      <c r="K149" s="63">
        <f t="shared" si="24"/>
        <v>18543</v>
      </c>
    </row>
    <row r="150" spans="1:11" x14ac:dyDescent="0.25">
      <c r="A150" t="s">
        <v>71</v>
      </c>
      <c r="B150" t="s">
        <v>72</v>
      </c>
      <c r="C150" s="14" t="s">
        <v>312</v>
      </c>
      <c r="D150" t="s">
        <v>205</v>
      </c>
      <c r="E150" s="42">
        <v>23467.5</v>
      </c>
      <c r="F150" s="42">
        <v>673.52</v>
      </c>
      <c r="G150" s="42">
        <v>0</v>
      </c>
      <c r="H150" s="42">
        <v>713.41</v>
      </c>
      <c r="I150" s="42">
        <v>250</v>
      </c>
      <c r="J150" s="42">
        <v>1636.93</v>
      </c>
      <c r="K150" s="63">
        <f t="shared" si="24"/>
        <v>21830.57</v>
      </c>
    </row>
    <row r="151" spans="1:11" x14ac:dyDescent="0.25">
      <c r="A151" s="12" t="s">
        <v>73</v>
      </c>
      <c r="B151" s="12" t="s">
        <v>108</v>
      </c>
      <c r="C151" s="14" t="s">
        <v>311</v>
      </c>
      <c r="D151" t="s">
        <v>206</v>
      </c>
      <c r="E151" s="42">
        <v>23500</v>
      </c>
      <c r="F151" s="42">
        <v>674.45</v>
      </c>
      <c r="G151" s="42">
        <v>0</v>
      </c>
      <c r="H151" s="42">
        <v>714.4</v>
      </c>
      <c r="I151" s="42">
        <v>275</v>
      </c>
      <c r="J151" s="42">
        <v>1663.85</v>
      </c>
      <c r="K151" s="63">
        <f t="shared" si="24"/>
        <v>21836.15</v>
      </c>
    </row>
    <row r="152" spans="1:11" x14ac:dyDescent="0.25">
      <c r="A152" t="s">
        <v>75</v>
      </c>
      <c r="B152" t="s">
        <v>61</v>
      </c>
      <c r="C152" s="14" t="s">
        <v>311</v>
      </c>
      <c r="D152" t="s">
        <v>206</v>
      </c>
      <c r="E152" s="42">
        <v>20000</v>
      </c>
      <c r="F152" s="42">
        <f t="shared" ref="F152:F158" si="26">E152*0.0287</f>
        <v>574</v>
      </c>
      <c r="G152" s="42">
        <v>0</v>
      </c>
      <c r="H152" s="42">
        <v>608</v>
      </c>
      <c r="I152" s="42">
        <v>3452.45</v>
      </c>
      <c r="J152" s="42">
        <v>4634.45</v>
      </c>
      <c r="K152" s="63">
        <f t="shared" si="24"/>
        <v>15365.55</v>
      </c>
    </row>
    <row r="153" spans="1:11" x14ac:dyDescent="0.25">
      <c r="A153" t="s">
        <v>76</v>
      </c>
      <c r="B153" t="s">
        <v>77</v>
      </c>
      <c r="C153" s="14" t="s">
        <v>312</v>
      </c>
      <c r="D153" t="s">
        <v>206</v>
      </c>
      <c r="E153" s="42">
        <v>23000</v>
      </c>
      <c r="F153" s="42">
        <f t="shared" si="26"/>
        <v>660.1</v>
      </c>
      <c r="G153" s="42">
        <v>0</v>
      </c>
      <c r="H153" s="42">
        <v>699.2</v>
      </c>
      <c r="I153" s="42">
        <v>275</v>
      </c>
      <c r="J153" s="42">
        <v>1634.3</v>
      </c>
      <c r="K153" s="63">
        <f t="shared" si="24"/>
        <v>21365.7</v>
      </c>
    </row>
    <row r="154" spans="1:11" x14ac:dyDescent="0.25">
      <c r="A154" t="s">
        <v>425</v>
      </c>
      <c r="B154" t="s">
        <v>465</v>
      </c>
      <c r="C154" s="14" t="s">
        <v>312</v>
      </c>
      <c r="D154" s="7" t="s">
        <v>206</v>
      </c>
      <c r="E154" s="42">
        <v>40000</v>
      </c>
      <c r="F154" s="42">
        <f t="shared" si="26"/>
        <v>1148</v>
      </c>
      <c r="G154">
        <v>442.65</v>
      </c>
      <c r="H154" s="42">
        <v>1216</v>
      </c>
      <c r="I154" s="42">
        <v>355</v>
      </c>
      <c r="J154" s="42">
        <v>3161.65</v>
      </c>
      <c r="K154" s="63">
        <f t="shared" si="24"/>
        <v>36838.35</v>
      </c>
    </row>
    <row r="155" spans="1:11" x14ac:dyDescent="0.25">
      <c r="A155" t="s">
        <v>244</v>
      </c>
      <c r="B155" t="s">
        <v>243</v>
      </c>
      <c r="C155" s="14" t="s">
        <v>312</v>
      </c>
      <c r="D155" s="7" t="s">
        <v>206</v>
      </c>
      <c r="E155" s="42">
        <v>20000</v>
      </c>
      <c r="F155" s="42">
        <f t="shared" si="26"/>
        <v>574</v>
      </c>
      <c r="G155" s="42">
        <v>0</v>
      </c>
      <c r="H155" s="42">
        <v>608</v>
      </c>
      <c r="I155" s="42">
        <v>7115.73</v>
      </c>
      <c r="J155" s="42">
        <v>8297.73</v>
      </c>
      <c r="K155" s="63">
        <f t="shared" ref="K155:K161" si="27">E155-J155</f>
        <v>11702.27</v>
      </c>
    </row>
    <row r="156" spans="1:11" x14ac:dyDescent="0.25">
      <c r="A156" s="6" t="s">
        <v>254</v>
      </c>
      <c r="B156" s="6" t="s">
        <v>61</v>
      </c>
      <c r="C156" s="14" t="s">
        <v>311</v>
      </c>
      <c r="D156" s="9" t="s">
        <v>206</v>
      </c>
      <c r="E156" s="42">
        <v>20000</v>
      </c>
      <c r="F156" s="42">
        <f t="shared" si="26"/>
        <v>574</v>
      </c>
      <c r="G156" s="42">
        <v>0</v>
      </c>
      <c r="H156" s="42">
        <v>608</v>
      </c>
      <c r="I156" s="42">
        <v>7129.2</v>
      </c>
      <c r="J156" s="42">
        <v>8311.2000000000007</v>
      </c>
      <c r="K156" s="63">
        <f t="shared" si="27"/>
        <v>11688.8</v>
      </c>
    </row>
    <row r="157" spans="1:11" x14ac:dyDescent="0.25">
      <c r="A157" t="s">
        <v>219</v>
      </c>
      <c r="B157" t="s">
        <v>68</v>
      </c>
      <c r="C157" s="14" t="s">
        <v>312</v>
      </c>
      <c r="D157" t="s">
        <v>206</v>
      </c>
      <c r="E157" s="42">
        <v>20000</v>
      </c>
      <c r="F157" s="42">
        <f t="shared" si="26"/>
        <v>574</v>
      </c>
      <c r="G157" s="42">
        <v>0</v>
      </c>
      <c r="H157" s="42">
        <v>608</v>
      </c>
      <c r="I157" s="42">
        <v>7309.44</v>
      </c>
      <c r="J157" s="42">
        <v>8491.44</v>
      </c>
      <c r="K157" s="63">
        <f t="shared" si="27"/>
        <v>11508.56</v>
      </c>
    </row>
    <row r="158" spans="1:11" x14ac:dyDescent="0.25">
      <c r="A158" t="s">
        <v>200</v>
      </c>
      <c r="B158" t="s">
        <v>77</v>
      </c>
      <c r="C158" s="14" t="s">
        <v>312</v>
      </c>
      <c r="D158" t="s">
        <v>206</v>
      </c>
      <c r="E158" s="42">
        <v>23000</v>
      </c>
      <c r="F158" s="42">
        <f t="shared" si="26"/>
        <v>660.1</v>
      </c>
      <c r="G158" s="42">
        <v>0</v>
      </c>
      <c r="H158" s="42">
        <v>699.2</v>
      </c>
      <c r="I158" s="42">
        <v>6910.61</v>
      </c>
      <c r="J158" s="42">
        <v>8269.91</v>
      </c>
      <c r="K158" s="63">
        <f t="shared" si="27"/>
        <v>14730.09</v>
      </c>
    </row>
    <row r="159" spans="1:11" x14ac:dyDescent="0.25">
      <c r="A159" t="s">
        <v>218</v>
      </c>
      <c r="B159" t="s">
        <v>77</v>
      </c>
      <c r="C159" s="14" t="s">
        <v>312</v>
      </c>
      <c r="D159" t="s">
        <v>206</v>
      </c>
      <c r="E159" s="42">
        <v>23000</v>
      </c>
      <c r="F159" s="42">
        <v>660.1</v>
      </c>
      <c r="G159" s="42">
        <v>0</v>
      </c>
      <c r="H159" s="42">
        <v>699.2</v>
      </c>
      <c r="I159" s="42">
        <v>1435</v>
      </c>
      <c r="J159" s="42">
        <v>2794.3</v>
      </c>
      <c r="K159" s="63">
        <f t="shared" si="27"/>
        <v>20205.7</v>
      </c>
    </row>
    <row r="160" spans="1:11" x14ac:dyDescent="0.25">
      <c r="A160" t="s">
        <v>74</v>
      </c>
      <c r="B160" t="s">
        <v>61</v>
      </c>
      <c r="C160" s="14" t="s">
        <v>311</v>
      </c>
      <c r="D160" t="s">
        <v>205</v>
      </c>
      <c r="E160" s="42">
        <v>20000</v>
      </c>
      <c r="F160" s="42">
        <v>574</v>
      </c>
      <c r="G160" s="42">
        <v>0</v>
      </c>
      <c r="H160" s="42">
        <v>608</v>
      </c>
      <c r="I160" s="42">
        <v>2333.64</v>
      </c>
      <c r="J160" s="42">
        <v>3515.64</v>
      </c>
      <c r="K160" s="63">
        <f t="shared" si="27"/>
        <v>16484.36</v>
      </c>
    </row>
    <row r="161" spans="1:61" s="12" customFormat="1" x14ac:dyDescent="0.25">
      <c r="A161" t="s">
        <v>325</v>
      </c>
      <c r="B161" t="s">
        <v>215</v>
      </c>
      <c r="C161" s="14" t="s">
        <v>312</v>
      </c>
      <c r="D161" t="s">
        <v>206</v>
      </c>
      <c r="E161" s="42">
        <v>25000</v>
      </c>
      <c r="F161" s="42">
        <f>E161*0.0287</f>
        <v>717.5</v>
      </c>
      <c r="G161" s="42">
        <v>0</v>
      </c>
      <c r="H161" s="42">
        <v>760</v>
      </c>
      <c r="I161" s="42">
        <v>925</v>
      </c>
      <c r="J161" s="42">
        <v>2402.5</v>
      </c>
      <c r="K161" s="63">
        <f t="shared" si="27"/>
        <v>22597.5</v>
      </c>
    </row>
    <row r="162" spans="1:61" x14ac:dyDescent="0.25">
      <c r="A162" t="s">
        <v>365</v>
      </c>
      <c r="B162" t="s">
        <v>77</v>
      </c>
      <c r="C162" s="14" t="s">
        <v>312</v>
      </c>
      <c r="D162" s="7" t="s">
        <v>206</v>
      </c>
      <c r="E162" s="42">
        <v>36000</v>
      </c>
      <c r="F162" s="42">
        <f>E162*0.0287</f>
        <v>1033.2</v>
      </c>
      <c r="G162" s="42">
        <v>0</v>
      </c>
      <c r="H162" s="42">
        <v>1094.4000000000001</v>
      </c>
      <c r="I162" s="42">
        <v>175</v>
      </c>
      <c r="J162" s="42">
        <v>2302.6</v>
      </c>
      <c r="K162" s="63">
        <f t="shared" si="24"/>
        <v>33697.4</v>
      </c>
    </row>
    <row r="163" spans="1:61" x14ac:dyDescent="0.25">
      <c r="A163" t="s">
        <v>366</v>
      </c>
      <c r="B163" t="s">
        <v>72</v>
      </c>
      <c r="C163" s="14" t="s">
        <v>312</v>
      </c>
      <c r="D163" t="s">
        <v>206</v>
      </c>
      <c r="E163" s="42">
        <v>23000</v>
      </c>
      <c r="F163" s="42">
        <f>E163*0.0287</f>
        <v>660.1</v>
      </c>
      <c r="G163" s="42">
        <v>0</v>
      </c>
      <c r="H163" s="42">
        <v>699.2</v>
      </c>
      <c r="I163" s="42">
        <v>175</v>
      </c>
      <c r="J163" s="42">
        <v>1534.3</v>
      </c>
      <c r="K163" s="63">
        <f t="shared" si="24"/>
        <v>21465.7</v>
      </c>
    </row>
    <row r="164" spans="1:61" x14ac:dyDescent="0.25">
      <c r="A164" t="s">
        <v>379</v>
      </c>
      <c r="B164" t="s">
        <v>77</v>
      </c>
      <c r="C164" s="14" t="s">
        <v>312</v>
      </c>
      <c r="D164" t="s">
        <v>206</v>
      </c>
      <c r="E164" s="42">
        <v>25000</v>
      </c>
      <c r="F164" s="42">
        <v>717.5</v>
      </c>
      <c r="G164" s="42">
        <v>0</v>
      </c>
      <c r="H164" s="42">
        <v>760</v>
      </c>
      <c r="I164" s="42">
        <v>25</v>
      </c>
      <c r="J164" s="42">
        <v>1502.5</v>
      </c>
      <c r="K164" s="63">
        <f t="shared" si="24"/>
        <v>23497.5</v>
      </c>
    </row>
    <row r="165" spans="1:61" x14ac:dyDescent="0.25">
      <c r="A165" s="90" t="s">
        <v>474</v>
      </c>
      <c r="B165" t="s">
        <v>129</v>
      </c>
      <c r="C165" s="14" t="s">
        <v>311</v>
      </c>
      <c r="D165" t="s">
        <v>206</v>
      </c>
      <c r="E165" s="42">
        <v>26000</v>
      </c>
      <c r="F165" s="42">
        <v>746.2</v>
      </c>
      <c r="G165" s="42">
        <v>0</v>
      </c>
      <c r="H165" s="42">
        <v>790.4</v>
      </c>
      <c r="I165" s="42">
        <v>6612.17</v>
      </c>
      <c r="J165" s="42">
        <v>8148.77</v>
      </c>
      <c r="K165" s="63">
        <f t="shared" si="24"/>
        <v>17851.23</v>
      </c>
    </row>
    <row r="166" spans="1:61" x14ac:dyDescent="0.25">
      <c r="A166" t="s">
        <v>415</v>
      </c>
      <c r="B166" t="s">
        <v>416</v>
      </c>
      <c r="C166" s="14" t="s">
        <v>312</v>
      </c>
      <c r="D166" t="s">
        <v>206</v>
      </c>
      <c r="E166" s="42">
        <v>25000</v>
      </c>
      <c r="F166" s="42">
        <v>717.5</v>
      </c>
      <c r="G166" s="42">
        <v>0</v>
      </c>
      <c r="H166" s="42">
        <v>760</v>
      </c>
      <c r="I166" s="42">
        <v>25</v>
      </c>
      <c r="J166" s="42">
        <v>1502.5</v>
      </c>
      <c r="K166" s="63">
        <f t="shared" si="24"/>
        <v>23497.5</v>
      </c>
    </row>
    <row r="167" spans="1:61" x14ac:dyDescent="0.25">
      <c r="A167" t="s">
        <v>417</v>
      </c>
      <c r="B167" t="s">
        <v>77</v>
      </c>
      <c r="C167" s="14" t="s">
        <v>312</v>
      </c>
      <c r="D167" t="s">
        <v>206</v>
      </c>
      <c r="E167" s="42">
        <v>25000</v>
      </c>
      <c r="F167" s="42">
        <v>717.5</v>
      </c>
      <c r="G167" s="42">
        <v>0</v>
      </c>
      <c r="H167" s="42">
        <v>760</v>
      </c>
      <c r="I167" s="42">
        <v>25</v>
      </c>
      <c r="J167" s="42">
        <v>1502.5</v>
      </c>
      <c r="K167" s="63">
        <f>E167-J167</f>
        <v>23497.5</v>
      </c>
    </row>
    <row r="168" spans="1:61" s="29" customFormat="1" x14ac:dyDescent="0.25">
      <c r="A168" t="s">
        <v>315</v>
      </c>
      <c r="B168" t="s">
        <v>61</v>
      </c>
      <c r="C168" s="14" t="s">
        <v>311</v>
      </c>
      <c r="D168" t="s">
        <v>206</v>
      </c>
      <c r="E168" s="42">
        <v>20000</v>
      </c>
      <c r="F168" s="42">
        <v>574</v>
      </c>
      <c r="G168" s="42">
        <v>0</v>
      </c>
      <c r="H168" s="42">
        <v>608</v>
      </c>
      <c r="I168" s="42">
        <v>5747.17</v>
      </c>
      <c r="J168" s="42">
        <v>6929.17</v>
      </c>
      <c r="K168" s="63">
        <f>E168-J168</f>
        <v>13070.83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1:61" x14ac:dyDescent="0.25">
      <c r="A169" t="s">
        <v>456</v>
      </c>
      <c r="B169" t="s">
        <v>77</v>
      </c>
      <c r="C169" s="14" t="s">
        <v>312</v>
      </c>
      <c r="D169" t="s">
        <v>206</v>
      </c>
      <c r="E169" s="42">
        <v>25000</v>
      </c>
      <c r="F169" s="42">
        <v>717.5</v>
      </c>
      <c r="G169" s="42">
        <v>0</v>
      </c>
      <c r="H169" s="42">
        <v>760</v>
      </c>
      <c r="I169" s="42">
        <v>1025</v>
      </c>
      <c r="J169" s="42">
        <v>2502.5</v>
      </c>
      <c r="K169" s="63">
        <f>E169-J169</f>
        <v>22497.5</v>
      </c>
    </row>
    <row r="170" spans="1:61" x14ac:dyDescent="0.25">
      <c r="A170" t="s">
        <v>457</v>
      </c>
      <c r="B170" t="s">
        <v>193</v>
      </c>
      <c r="C170" s="14" t="s">
        <v>312</v>
      </c>
      <c r="D170" t="s">
        <v>206</v>
      </c>
      <c r="E170" s="42">
        <v>25000</v>
      </c>
      <c r="F170" s="42">
        <v>717.5</v>
      </c>
      <c r="G170" s="42">
        <v>0</v>
      </c>
      <c r="H170" s="42">
        <v>760</v>
      </c>
      <c r="I170" s="42">
        <v>25</v>
      </c>
      <c r="J170" s="42">
        <v>1502.5</v>
      </c>
      <c r="K170" s="63">
        <f>E170-J170</f>
        <v>23497.5</v>
      </c>
    </row>
    <row r="171" spans="1:61" x14ac:dyDescent="0.25">
      <c r="A171" t="s">
        <v>216</v>
      </c>
      <c r="B171" t="s">
        <v>179</v>
      </c>
      <c r="C171" s="14" t="s">
        <v>312</v>
      </c>
      <c r="D171" t="s">
        <v>206</v>
      </c>
      <c r="E171" s="42">
        <v>23000</v>
      </c>
      <c r="F171" s="42">
        <f>E171*0.0287</f>
        <v>660.1</v>
      </c>
      <c r="G171" s="42">
        <v>0</v>
      </c>
      <c r="H171" s="42">
        <v>699.2</v>
      </c>
      <c r="I171" s="42">
        <v>6599.66</v>
      </c>
      <c r="J171" s="42">
        <v>7958.96</v>
      </c>
      <c r="K171" s="63">
        <f>E171-J171</f>
        <v>15041.04</v>
      </c>
    </row>
    <row r="172" spans="1:61" x14ac:dyDescent="0.25">
      <c r="A172" s="26" t="s">
        <v>12</v>
      </c>
      <c r="B172" s="26">
        <v>36</v>
      </c>
      <c r="C172" s="27"/>
      <c r="D172" s="26"/>
      <c r="E172" s="49">
        <f t="shared" ref="E172:K172" si="28">SUM(E136:E171)</f>
        <v>888467.5</v>
      </c>
      <c r="F172" s="49">
        <f t="shared" si="28"/>
        <v>25499.03</v>
      </c>
      <c r="G172" s="49">
        <f t="shared" si="28"/>
        <v>3002.33</v>
      </c>
      <c r="H172" s="49">
        <f t="shared" si="28"/>
        <v>27009.41</v>
      </c>
      <c r="I172" s="49">
        <f t="shared" si="28"/>
        <v>88173.74</v>
      </c>
      <c r="J172" s="49">
        <f t="shared" si="28"/>
        <v>143684.51</v>
      </c>
      <c r="K172" s="49">
        <f t="shared" si="28"/>
        <v>744782.99</v>
      </c>
    </row>
    <row r="174" spans="1:61" x14ac:dyDescent="0.25">
      <c r="A174" s="87" t="s">
        <v>404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61" x14ac:dyDescent="0.25">
      <c r="A175" s="6" t="s">
        <v>248</v>
      </c>
      <c r="B175" s="6" t="s">
        <v>20</v>
      </c>
      <c r="C175" s="14" t="s">
        <v>311</v>
      </c>
      <c r="D175" t="s">
        <v>206</v>
      </c>
      <c r="E175" s="42">
        <v>33000</v>
      </c>
      <c r="F175" s="42">
        <f>E175*0.0287</f>
        <v>947.1</v>
      </c>
      <c r="G175" s="42">
        <v>0</v>
      </c>
      <c r="H175" s="42">
        <f>E175*0.0304</f>
        <v>1003.2</v>
      </c>
      <c r="I175" s="42">
        <v>175</v>
      </c>
      <c r="J175" s="42">
        <f>+F175+G175+H175+I175</f>
        <v>2125.3000000000002</v>
      </c>
      <c r="K175" s="63">
        <f>E175-J175</f>
        <v>30874.7</v>
      </c>
    </row>
    <row r="176" spans="1:61" x14ac:dyDescent="0.25">
      <c r="A176" t="s">
        <v>247</v>
      </c>
      <c r="B176" s="8" t="s">
        <v>96</v>
      </c>
      <c r="C176" s="14" t="s">
        <v>311</v>
      </c>
      <c r="D176" t="s">
        <v>206</v>
      </c>
      <c r="E176" s="42">
        <v>60000</v>
      </c>
      <c r="F176" s="42">
        <v>1722</v>
      </c>
      <c r="G176" s="63">
        <v>3486.68</v>
      </c>
      <c r="H176" s="42">
        <f>E176*0.0304</f>
        <v>1824</v>
      </c>
      <c r="I176" s="42">
        <v>175</v>
      </c>
      <c r="J176" s="42">
        <f>+F176+G176+H176+I176</f>
        <v>7207.68</v>
      </c>
      <c r="K176" s="63">
        <f t="shared" ref="K176:K179" si="29">E176-J176</f>
        <v>52792.32</v>
      </c>
    </row>
    <row r="177" spans="1:39" x14ac:dyDescent="0.25">
      <c r="A177" t="s">
        <v>182</v>
      </c>
      <c r="B177" t="s">
        <v>183</v>
      </c>
      <c r="C177" s="14" t="s">
        <v>311</v>
      </c>
      <c r="D177" t="s">
        <v>206</v>
      </c>
      <c r="E177" s="42">
        <v>44000</v>
      </c>
      <c r="F177" s="42">
        <v>1262.8</v>
      </c>
      <c r="G177">
        <v>770.57</v>
      </c>
      <c r="H177" s="42">
        <f>E177*0.0304</f>
        <v>1337.6</v>
      </c>
      <c r="I177" s="42">
        <v>9984.65</v>
      </c>
      <c r="J177" s="42">
        <f>+F177+G177+H177+I177</f>
        <v>13355.62</v>
      </c>
      <c r="K177" s="63">
        <f t="shared" si="29"/>
        <v>30644.38</v>
      </c>
    </row>
    <row r="178" spans="1:39" x14ac:dyDescent="0.25">
      <c r="A178" s="6" t="s">
        <v>375</v>
      </c>
      <c r="B178" s="6" t="s">
        <v>183</v>
      </c>
      <c r="C178" s="14" t="s">
        <v>312</v>
      </c>
      <c r="D178" t="s">
        <v>205</v>
      </c>
      <c r="E178" s="42">
        <v>44000</v>
      </c>
      <c r="F178" s="42">
        <v>1262.8</v>
      </c>
      <c r="G178">
        <v>805.75</v>
      </c>
      <c r="H178" s="42">
        <v>1337.6</v>
      </c>
      <c r="I178" s="42">
        <v>1178</v>
      </c>
      <c r="J178" s="42">
        <f>+F178+G178+H178+I178</f>
        <v>4584.1499999999996</v>
      </c>
      <c r="K178" s="63">
        <f t="shared" si="29"/>
        <v>39415.85</v>
      </c>
    </row>
    <row r="179" spans="1:39" x14ac:dyDescent="0.25">
      <c r="A179" s="66" t="s">
        <v>473</v>
      </c>
      <c r="B179" s="6" t="s">
        <v>96</v>
      </c>
      <c r="C179" s="14" t="s">
        <v>311</v>
      </c>
      <c r="D179" t="s">
        <v>205</v>
      </c>
      <c r="E179" s="56">
        <v>56000</v>
      </c>
      <c r="F179" s="42">
        <v>1607.2</v>
      </c>
      <c r="G179">
        <v>35.049999999999997</v>
      </c>
      <c r="H179" s="42">
        <v>1702.4</v>
      </c>
      <c r="I179" s="42">
        <v>175</v>
      </c>
      <c r="J179" s="42">
        <f>+F179+G179+H179+I179</f>
        <v>3519.65</v>
      </c>
      <c r="K179" s="63">
        <f t="shared" si="29"/>
        <v>52480.35</v>
      </c>
    </row>
    <row r="180" spans="1:39" x14ac:dyDescent="0.25">
      <c r="A180" s="26" t="s">
        <v>12</v>
      </c>
      <c r="B180" s="26">
        <v>5</v>
      </c>
      <c r="C180" s="27"/>
      <c r="D180" s="26"/>
      <c r="E180" s="49">
        <f t="shared" ref="E180:H180" si="30">SUM(E175:E179)</f>
        <v>237000</v>
      </c>
      <c r="F180" s="49">
        <f t="shared" si="30"/>
        <v>6801.9</v>
      </c>
      <c r="G180" s="49">
        <f>SUM(G175:G179)</f>
        <v>5098.05</v>
      </c>
      <c r="H180" s="49">
        <f t="shared" si="30"/>
        <v>7204.8</v>
      </c>
      <c r="I180" s="49">
        <f>SUM(I175:I179)</f>
        <v>11687.65</v>
      </c>
      <c r="J180" s="49">
        <f>SUM(J175:J179)</f>
        <v>30792.400000000001</v>
      </c>
      <c r="K180" s="49">
        <f>SUM(K175:K179)</f>
        <v>206207.6</v>
      </c>
    </row>
    <row r="182" spans="1:39" x14ac:dyDescent="0.25">
      <c r="A182" s="87" t="s">
        <v>295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</row>
    <row r="183" spans="1:39" x14ac:dyDescent="0.25">
      <c r="A183" t="s">
        <v>189</v>
      </c>
      <c r="B183" t="s">
        <v>406</v>
      </c>
      <c r="C183" s="14" t="s">
        <v>311</v>
      </c>
      <c r="D183" t="s">
        <v>206</v>
      </c>
      <c r="E183" s="42">
        <v>50000</v>
      </c>
      <c r="F183" s="42">
        <v>1435</v>
      </c>
      <c r="G183" s="63">
        <v>1854</v>
      </c>
      <c r="H183" s="42">
        <f>E183*0.0304</f>
        <v>1520</v>
      </c>
      <c r="I183" s="42">
        <v>315</v>
      </c>
      <c r="J183" s="42">
        <v>5124</v>
      </c>
      <c r="K183" s="42">
        <f>E183-J183</f>
        <v>44876</v>
      </c>
    </row>
    <row r="184" spans="1:39" x14ac:dyDescent="0.25">
      <c r="A184" s="6" t="s">
        <v>262</v>
      </c>
      <c r="B184" s="6" t="s">
        <v>407</v>
      </c>
      <c r="C184" s="14" t="s">
        <v>312</v>
      </c>
      <c r="D184" s="10" t="s">
        <v>206</v>
      </c>
      <c r="E184" s="42">
        <v>50000</v>
      </c>
      <c r="F184" s="42">
        <v>1435</v>
      </c>
      <c r="G184" s="63">
        <v>1854</v>
      </c>
      <c r="H184" s="42">
        <f>E184*0.0304</f>
        <v>1520</v>
      </c>
      <c r="I184" s="42">
        <v>2925</v>
      </c>
      <c r="J184" s="42">
        <v>7734</v>
      </c>
      <c r="K184" s="42">
        <f>+E184-J184</f>
        <v>42266</v>
      </c>
    </row>
    <row r="185" spans="1:39" s="12" customFormat="1" x14ac:dyDescent="0.25">
      <c r="A185" s="39" t="s">
        <v>400</v>
      </c>
      <c r="B185" s="39" t="s">
        <v>16</v>
      </c>
      <c r="C185" s="41" t="s">
        <v>312</v>
      </c>
      <c r="D185" s="44" t="s">
        <v>205</v>
      </c>
      <c r="E185" s="42">
        <v>133000</v>
      </c>
      <c r="F185" s="42">
        <v>3817.1</v>
      </c>
      <c r="G185" s="63">
        <v>18619.5</v>
      </c>
      <c r="H185" s="42">
        <v>4043.2</v>
      </c>
      <c r="I185" s="42">
        <v>25</v>
      </c>
      <c r="J185" s="42">
        <v>26504.799999999999</v>
      </c>
      <c r="K185" s="42">
        <f>E185-J185</f>
        <v>106495.2</v>
      </c>
    </row>
    <row r="186" spans="1:39" s="12" customFormat="1" x14ac:dyDescent="0.25">
      <c r="A186" s="26" t="s">
        <v>12</v>
      </c>
      <c r="B186" s="26">
        <v>3</v>
      </c>
      <c r="C186" s="27"/>
      <c r="D186" s="26"/>
      <c r="E186" s="49">
        <f>SUM(E183:E184)+E185</f>
        <v>233000</v>
      </c>
      <c r="F186" s="49">
        <f>SUM(F183:F184)+F185</f>
        <v>6687.1</v>
      </c>
      <c r="G186" s="49">
        <f>SUM(G183:G185)</f>
        <v>22327.5</v>
      </c>
      <c r="H186" s="49">
        <f>SUM(H183:H184)+H185</f>
        <v>7083.2</v>
      </c>
      <c r="I186" s="49">
        <f>SUM(I183:I184)+I185</f>
        <v>3265</v>
      </c>
      <c r="J186" s="49">
        <f>SUM(J183:J184)+J185</f>
        <v>39362.800000000003</v>
      </c>
      <c r="K186" s="49">
        <f>SUM(K183:K185)</f>
        <v>193637.2</v>
      </c>
    </row>
    <row r="187" spans="1:39" x14ac:dyDescent="0.25">
      <c r="A187" s="1"/>
      <c r="B187" s="1"/>
      <c r="C187" s="17"/>
      <c r="D187" s="1"/>
      <c r="E187" s="55"/>
      <c r="F187" s="55"/>
      <c r="G187" s="55"/>
      <c r="H187" s="55"/>
      <c r="I187" s="55"/>
      <c r="J187" s="55"/>
      <c r="K187" s="55"/>
    </row>
    <row r="188" spans="1:39" s="20" customFormat="1" x14ac:dyDescent="0.25">
      <c r="A188" s="46" t="s">
        <v>434</v>
      </c>
      <c r="C188" s="21"/>
      <c r="E188" s="57"/>
      <c r="F188" s="57"/>
      <c r="G188" s="57"/>
      <c r="H188" s="57"/>
      <c r="I188" s="57"/>
      <c r="J188" s="57"/>
      <c r="K188" s="57"/>
    </row>
    <row r="189" spans="1:39" s="28" customFormat="1" ht="13.5" customHeight="1" x14ac:dyDescent="0.25">
      <c r="A189" s="12" t="s">
        <v>46</v>
      </c>
      <c r="B189" s="12" t="s">
        <v>47</v>
      </c>
      <c r="C189" s="41" t="s">
        <v>311</v>
      </c>
      <c r="D189" s="12" t="s">
        <v>206</v>
      </c>
      <c r="E189" s="56">
        <v>50000</v>
      </c>
      <c r="F189" s="56">
        <f>E189*0.0287</f>
        <v>1435</v>
      </c>
      <c r="G189" s="63">
        <v>1854</v>
      </c>
      <c r="H189" s="56">
        <v>1520</v>
      </c>
      <c r="I189" s="56">
        <v>1375</v>
      </c>
      <c r="J189" s="56">
        <f>F189+G189+H189+I189</f>
        <v>6184</v>
      </c>
      <c r="K189" s="56">
        <f>E189-J189</f>
        <v>43816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x14ac:dyDescent="0.25">
      <c r="A190" s="26" t="s">
        <v>12</v>
      </c>
      <c r="B190" s="26">
        <v>1</v>
      </c>
      <c r="C190" s="27"/>
      <c r="D190" s="26"/>
      <c r="E190" s="49">
        <f>SUM(E189:E189)</f>
        <v>50000</v>
      </c>
      <c r="F190" s="49">
        <f>SUM(F189:F189)</f>
        <v>1435</v>
      </c>
      <c r="G190" s="49">
        <f>G189</f>
        <v>1854</v>
      </c>
      <c r="H190" s="49">
        <f>SUM(H189:H189)</f>
        <v>1520</v>
      </c>
      <c r="I190" s="49">
        <f>SUM(I189:I189)</f>
        <v>1375</v>
      </c>
      <c r="J190" s="49">
        <f>SUM(J189:J189)</f>
        <v>6184</v>
      </c>
      <c r="K190" s="49">
        <f>SUM(K189:K189)</f>
        <v>43816</v>
      </c>
    </row>
    <row r="191" spans="1:39" s="1" customFormat="1" x14ac:dyDescent="0.25">
      <c r="A191" s="11"/>
      <c r="B191" s="11"/>
      <c r="C191" s="16"/>
      <c r="D191" s="11"/>
      <c r="E191" s="53"/>
      <c r="F191" s="53"/>
      <c r="G191" s="53"/>
      <c r="H191" s="53"/>
      <c r="I191" s="53"/>
      <c r="J191" s="53"/>
      <c r="K191" s="53"/>
    </row>
    <row r="192" spans="1:39" x14ac:dyDescent="0.25">
      <c r="A192" s="11" t="s">
        <v>383</v>
      </c>
      <c r="B192" s="11"/>
      <c r="C192" s="16"/>
      <c r="D192" s="11"/>
      <c r="E192" s="53"/>
      <c r="F192" s="53"/>
      <c r="G192" s="53"/>
      <c r="H192" s="53"/>
      <c r="I192" s="53"/>
      <c r="J192" s="53"/>
      <c r="K192" s="53"/>
    </row>
    <row r="193" spans="1:11" x14ac:dyDescent="0.25">
      <c r="A193" s="12" t="s">
        <v>384</v>
      </c>
      <c r="B193" s="12" t="s">
        <v>385</v>
      </c>
      <c r="C193" s="41" t="s">
        <v>311</v>
      </c>
      <c r="D193" s="12" t="s">
        <v>387</v>
      </c>
      <c r="E193" s="56">
        <v>56000</v>
      </c>
      <c r="F193" s="56">
        <v>1607.2</v>
      </c>
      <c r="G193" s="56">
        <v>2733.96</v>
      </c>
      <c r="H193" s="56">
        <v>1702.4</v>
      </c>
      <c r="I193" s="56">
        <v>25</v>
      </c>
      <c r="J193" s="56">
        <v>6068.56</v>
      </c>
      <c r="K193" s="56">
        <f>E193-J193</f>
        <v>49931.44</v>
      </c>
    </row>
    <row r="194" spans="1:11" x14ac:dyDescent="0.25">
      <c r="A194" s="26" t="s">
        <v>386</v>
      </c>
      <c r="B194" s="26">
        <v>1</v>
      </c>
      <c r="C194" s="27"/>
      <c r="D194" s="28"/>
      <c r="E194" s="49">
        <f t="shared" ref="E194:K194" si="31">SUM(E193)</f>
        <v>56000</v>
      </c>
      <c r="F194" s="49">
        <f t="shared" si="31"/>
        <v>1607.2</v>
      </c>
      <c r="G194" s="49">
        <f>SUM(G193)</f>
        <v>2733.96</v>
      </c>
      <c r="H194" s="49">
        <f t="shared" si="31"/>
        <v>1702.4</v>
      </c>
      <c r="I194" s="49">
        <f t="shared" si="31"/>
        <v>25</v>
      </c>
      <c r="J194" s="49">
        <f t="shared" si="31"/>
        <v>6068.56</v>
      </c>
      <c r="K194" s="49">
        <f t="shared" si="31"/>
        <v>49931.44</v>
      </c>
    </row>
    <row r="196" spans="1:11" x14ac:dyDescent="0.25">
      <c r="A196" s="87" t="s">
        <v>296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</row>
    <row r="197" spans="1:11" x14ac:dyDescent="0.25">
      <c r="A197" t="s">
        <v>44</v>
      </c>
      <c r="B197" t="s">
        <v>45</v>
      </c>
      <c r="C197" s="14" t="s">
        <v>311</v>
      </c>
      <c r="D197" t="s">
        <v>205</v>
      </c>
      <c r="E197" s="42">
        <v>57000</v>
      </c>
      <c r="F197" s="42">
        <f>E197*0.0287</f>
        <v>1635.9</v>
      </c>
      <c r="G197" s="63">
        <v>2606.65</v>
      </c>
      <c r="H197" s="42">
        <v>1732.8</v>
      </c>
      <c r="I197" s="42">
        <v>1822.45</v>
      </c>
      <c r="J197" s="42">
        <v>7797.8</v>
      </c>
      <c r="K197" s="42">
        <f>E197-J197</f>
        <v>49202.2</v>
      </c>
    </row>
    <row r="198" spans="1:11" x14ac:dyDescent="0.25">
      <c r="A198" t="s">
        <v>48</v>
      </c>
      <c r="B198" t="s">
        <v>45</v>
      </c>
      <c r="C198" s="14" t="s">
        <v>312</v>
      </c>
      <c r="D198" t="s">
        <v>205</v>
      </c>
      <c r="E198" s="42">
        <v>57000</v>
      </c>
      <c r="F198" s="42">
        <f>E198*0.0287</f>
        <v>1635.9</v>
      </c>
      <c r="G198" s="42">
        <v>0</v>
      </c>
      <c r="H198" s="42">
        <v>1732.8</v>
      </c>
      <c r="I198" s="42">
        <v>1315</v>
      </c>
      <c r="J198" s="42">
        <v>4683.7</v>
      </c>
      <c r="K198" s="42">
        <f>E198-J198</f>
        <v>52316.3</v>
      </c>
    </row>
    <row r="199" spans="1:11" x14ac:dyDescent="0.25">
      <c r="A199" t="s">
        <v>241</v>
      </c>
      <c r="B199" t="s">
        <v>261</v>
      </c>
      <c r="C199" s="14" t="s">
        <v>312</v>
      </c>
      <c r="D199" s="7" t="s">
        <v>206</v>
      </c>
      <c r="E199" s="42">
        <v>44000</v>
      </c>
      <c r="F199" s="42">
        <f>E199*0.0287</f>
        <v>1262.8</v>
      </c>
      <c r="G199" s="63">
        <v>1007.19</v>
      </c>
      <c r="H199" s="42">
        <v>1337.6</v>
      </c>
      <c r="I199" s="42">
        <v>175</v>
      </c>
      <c r="J199" s="42">
        <v>3782.59</v>
      </c>
      <c r="K199" s="42">
        <f>E199-J199</f>
        <v>40217.410000000003</v>
      </c>
    </row>
    <row r="200" spans="1:11" x14ac:dyDescent="0.25">
      <c r="A200" s="6" t="s">
        <v>332</v>
      </c>
      <c r="B200" s="6" t="s">
        <v>16</v>
      </c>
      <c r="C200" s="14" t="s">
        <v>311</v>
      </c>
      <c r="D200" s="10" t="s">
        <v>205</v>
      </c>
      <c r="E200" s="42">
        <v>110000</v>
      </c>
      <c r="F200" s="42">
        <f>E200*0.0287</f>
        <v>3157</v>
      </c>
      <c r="G200" s="63">
        <v>14457.62</v>
      </c>
      <c r="H200" s="42">
        <v>3344</v>
      </c>
      <c r="I200" s="42">
        <v>25</v>
      </c>
      <c r="J200" s="42">
        <v>20983.62</v>
      </c>
      <c r="K200" s="42">
        <f>E200-J200</f>
        <v>89016.38</v>
      </c>
    </row>
    <row r="201" spans="1:11" x14ac:dyDescent="0.25">
      <c r="A201" s="26" t="s">
        <v>12</v>
      </c>
      <c r="B201" s="26">
        <v>4</v>
      </c>
      <c r="C201" s="27"/>
      <c r="D201" s="26"/>
      <c r="E201" s="49">
        <f t="shared" ref="E201:J201" si="32">SUM(E197:E200)</f>
        <v>268000</v>
      </c>
      <c r="F201" s="49">
        <f t="shared" si="32"/>
        <v>7691.6</v>
      </c>
      <c r="G201" s="49">
        <f>SUM(G197:G200)</f>
        <v>18071.46</v>
      </c>
      <c r="H201" s="49">
        <f t="shared" si="32"/>
        <v>8147.2</v>
      </c>
      <c r="I201" s="49">
        <f t="shared" si="32"/>
        <v>3337.45</v>
      </c>
      <c r="J201" s="49">
        <f t="shared" si="32"/>
        <v>37247.71</v>
      </c>
      <c r="K201" s="49">
        <f>SUM(K197:K199)+K200</f>
        <v>230752.29</v>
      </c>
    </row>
    <row r="202" spans="1:11" x14ac:dyDescent="0.25">
      <c r="J202" s="56"/>
    </row>
    <row r="203" spans="1:11" s="12" customFormat="1" x14ac:dyDescent="0.25">
      <c r="A203" s="87" t="s">
        <v>297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</row>
    <row r="204" spans="1:11" s="1" customFormat="1" x14ac:dyDescent="0.25">
      <c r="A204" s="12" t="s">
        <v>333</v>
      </c>
      <c r="B204" s="12" t="s">
        <v>208</v>
      </c>
      <c r="C204" s="41" t="s">
        <v>311</v>
      </c>
      <c r="D204" s="12" t="s">
        <v>205</v>
      </c>
      <c r="E204" s="42">
        <v>26250</v>
      </c>
      <c r="F204" s="42">
        <v>753.38</v>
      </c>
      <c r="G204" s="42">
        <v>0</v>
      </c>
      <c r="H204" s="42">
        <v>798</v>
      </c>
      <c r="I204" s="42">
        <v>2938.12</v>
      </c>
      <c r="J204" s="42">
        <f>+F204+G204+H204+I204</f>
        <v>4489.5</v>
      </c>
      <c r="K204" s="63">
        <f>E204-J204</f>
        <v>21760.5</v>
      </c>
    </row>
    <row r="205" spans="1:11" s="1" customFormat="1" x14ac:dyDescent="0.25">
      <c r="A205" s="2" t="s">
        <v>12</v>
      </c>
      <c r="B205" s="2">
        <v>1</v>
      </c>
      <c r="C205" s="15"/>
      <c r="D205" s="2"/>
      <c r="E205" s="50">
        <f t="shared" ref="E205:K205" si="33">SUM(E204:E204)</f>
        <v>26250</v>
      </c>
      <c r="F205" s="50">
        <f t="shared" si="33"/>
        <v>753.38</v>
      </c>
      <c r="G205" s="50">
        <f>SUM(G204:G204)</f>
        <v>0</v>
      </c>
      <c r="H205" s="50">
        <f t="shared" si="33"/>
        <v>798</v>
      </c>
      <c r="I205" s="50">
        <f t="shared" si="33"/>
        <v>2938.12</v>
      </c>
      <c r="J205" s="50">
        <f t="shared" si="33"/>
        <v>4489.5</v>
      </c>
      <c r="K205" s="50">
        <f t="shared" si="33"/>
        <v>21760.5</v>
      </c>
    </row>
    <row r="206" spans="1:11" s="11" customFormat="1" x14ac:dyDescent="0.25">
      <c r="A206"/>
      <c r="B206"/>
      <c r="C206" s="14"/>
      <c r="D206"/>
      <c r="E206" s="42"/>
      <c r="F206" s="42"/>
      <c r="G206" s="42"/>
      <c r="H206" s="42"/>
      <c r="I206" s="42"/>
      <c r="J206" s="42"/>
      <c r="K206" s="42"/>
    </row>
    <row r="207" spans="1:11" x14ac:dyDescent="0.25">
      <c r="A207" s="87" t="s">
        <v>298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x14ac:dyDescent="0.25">
      <c r="A208" s="12" t="s">
        <v>36</v>
      </c>
      <c r="B208" s="12" t="s">
        <v>31</v>
      </c>
      <c r="C208" s="41" t="s">
        <v>312</v>
      </c>
      <c r="D208" s="12" t="s">
        <v>205</v>
      </c>
      <c r="E208" s="56">
        <v>41000</v>
      </c>
      <c r="F208" s="56">
        <f>E208*0.0287</f>
        <v>1176.7</v>
      </c>
      <c r="G208" s="56">
        <v>0</v>
      </c>
      <c r="H208" s="56">
        <f>E208*0.0304</f>
        <v>1246.4000000000001</v>
      </c>
      <c r="I208" s="56">
        <v>175</v>
      </c>
      <c r="J208" s="56">
        <f>F208+G208+H208+I208</f>
        <v>2598.1</v>
      </c>
      <c r="K208" s="56">
        <f>E208-J208</f>
        <v>38401.9</v>
      </c>
    </row>
    <row r="209" spans="1:11" s="1" customFormat="1" x14ac:dyDescent="0.25">
      <c r="A209" s="2" t="s">
        <v>12</v>
      </c>
      <c r="B209" s="2">
        <v>1</v>
      </c>
      <c r="C209" s="15"/>
      <c r="D209" s="2"/>
      <c r="E209" s="50">
        <f t="shared" ref="E209:K209" si="34">SUM(E208:E208)</f>
        <v>41000</v>
      </c>
      <c r="F209" s="50">
        <f t="shared" si="34"/>
        <v>1176.7</v>
      </c>
      <c r="G209" s="50">
        <f>SUM(G208:G208)</f>
        <v>0</v>
      </c>
      <c r="H209" s="50">
        <f t="shared" si="34"/>
        <v>1246.4000000000001</v>
      </c>
      <c r="I209" s="50">
        <f t="shared" si="34"/>
        <v>175</v>
      </c>
      <c r="J209" s="50">
        <f t="shared" si="34"/>
        <v>2598.1</v>
      </c>
      <c r="K209" s="50">
        <f t="shared" si="34"/>
        <v>38401.9</v>
      </c>
    </row>
    <row r="211" spans="1:11" x14ac:dyDescent="0.25">
      <c r="A211" s="88" t="s">
        <v>299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</row>
    <row r="212" spans="1:11" s="1" customFormat="1" x14ac:dyDescent="0.25">
      <c r="A212" t="s">
        <v>258</v>
      </c>
      <c r="B212" s="8" t="s">
        <v>393</v>
      </c>
      <c r="C212" s="14" t="s">
        <v>312</v>
      </c>
      <c r="D212" s="7" t="s">
        <v>206</v>
      </c>
      <c r="E212" s="42">
        <v>90000</v>
      </c>
      <c r="F212" s="42">
        <f>E212*0.0287</f>
        <v>2583</v>
      </c>
      <c r="G212" s="63">
        <v>9753.1200000000008</v>
      </c>
      <c r="H212" s="42">
        <f>E212*0.0304</f>
        <v>2736</v>
      </c>
      <c r="I212" s="42">
        <v>175</v>
      </c>
      <c r="J212" s="42">
        <v>15247.12</v>
      </c>
      <c r="K212" s="42">
        <f>E212-J212</f>
        <v>74752.88</v>
      </c>
    </row>
    <row r="213" spans="1:11" s="1" customFormat="1" x14ac:dyDescent="0.25">
      <c r="A213" t="s">
        <v>376</v>
      </c>
      <c r="B213" s="8" t="s">
        <v>16</v>
      </c>
      <c r="C213" s="14" t="s">
        <v>312</v>
      </c>
      <c r="D213" t="s">
        <v>205</v>
      </c>
      <c r="E213" s="42">
        <v>115000</v>
      </c>
      <c r="F213" s="42">
        <v>3300.5</v>
      </c>
      <c r="G213" s="63">
        <v>14845.02</v>
      </c>
      <c r="H213" s="42">
        <v>3496</v>
      </c>
      <c r="I213" s="63">
        <v>3179.9</v>
      </c>
      <c r="J213" s="42">
        <v>24821.42</v>
      </c>
      <c r="K213" s="42">
        <f>E213-J213</f>
        <v>90178.58</v>
      </c>
    </row>
    <row r="214" spans="1:11" s="1" customFormat="1" x14ac:dyDescent="0.25">
      <c r="A214" s="2" t="s">
        <v>12</v>
      </c>
      <c r="B214" s="2">
        <v>2</v>
      </c>
      <c r="C214" s="15"/>
      <c r="D214" s="2"/>
      <c r="E214" s="50">
        <f>SUM(E212:E212)+E213</f>
        <v>205000</v>
      </c>
      <c r="F214" s="50">
        <f>SUM(F212:F213)</f>
        <v>5883.5</v>
      </c>
      <c r="G214" s="50">
        <f>SUM(G212:G212)+G213</f>
        <v>24598.14</v>
      </c>
      <c r="H214" s="50">
        <f>SUM(H212:H212)+H213</f>
        <v>6232</v>
      </c>
      <c r="I214" s="50">
        <f>SUM(I212:I212)+I213</f>
        <v>3354.9</v>
      </c>
      <c r="J214" s="50">
        <f>SUM(J212:J212)+J213</f>
        <v>40068.54</v>
      </c>
      <c r="K214" s="50">
        <f>SUM(K212:K212)+K213</f>
        <v>164931.46</v>
      </c>
    </row>
    <row r="215" spans="1:11" x14ac:dyDescent="0.25">
      <c r="A215" s="1"/>
      <c r="B215" s="1"/>
      <c r="C215" s="17"/>
      <c r="D215" s="1"/>
      <c r="E215" s="51"/>
      <c r="F215" s="51"/>
      <c r="G215" s="51"/>
      <c r="H215" s="51"/>
      <c r="I215" s="51"/>
      <c r="J215" s="51"/>
      <c r="K215" s="51"/>
    </row>
    <row r="216" spans="1:11" s="11" customFormat="1" x14ac:dyDescent="0.25">
      <c r="A216" s="1" t="s">
        <v>367</v>
      </c>
      <c r="B216" s="1"/>
      <c r="C216" s="17"/>
      <c r="D216" s="1"/>
      <c r="E216" s="51"/>
      <c r="F216" s="51"/>
      <c r="G216" s="51"/>
      <c r="H216" s="51"/>
      <c r="I216" s="51"/>
      <c r="J216" s="51"/>
      <c r="K216" s="51"/>
    </row>
    <row r="217" spans="1:11" s="11" customFormat="1" x14ac:dyDescent="0.25">
      <c r="A217" s="20" t="s">
        <v>334</v>
      </c>
      <c r="B217" s="20" t="s">
        <v>34</v>
      </c>
      <c r="C217" s="21" t="s">
        <v>312</v>
      </c>
      <c r="D217" s="20" t="s">
        <v>206</v>
      </c>
      <c r="E217" s="57">
        <v>44000</v>
      </c>
      <c r="F217" s="57">
        <v>1262.8</v>
      </c>
      <c r="G217" s="42">
        <v>1007.19</v>
      </c>
      <c r="H217" s="57">
        <v>1337.6</v>
      </c>
      <c r="I217" s="57">
        <v>175</v>
      </c>
      <c r="J217" s="42">
        <v>3782.59</v>
      </c>
      <c r="K217" s="57">
        <f>E217-J217</f>
        <v>40217.410000000003</v>
      </c>
    </row>
    <row r="218" spans="1:11" s="11" customFormat="1" x14ac:dyDescent="0.25">
      <c r="A218" s="20" t="s">
        <v>336</v>
      </c>
      <c r="B218" s="20" t="s">
        <v>34</v>
      </c>
      <c r="C218" s="21" t="s">
        <v>312</v>
      </c>
      <c r="D218" s="20" t="s">
        <v>314</v>
      </c>
      <c r="E218" s="57">
        <v>44000</v>
      </c>
      <c r="F218" s="57">
        <v>1262.8</v>
      </c>
      <c r="G218" s="42">
        <v>1007.19</v>
      </c>
      <c r="H218" s="57">
        <v>1337.6</v>
      </c>
      <c r="I218" s="57">
        <v>175</v>
      </c>
      <c r="J218" s="42">
        <v>3782.59</v>
      </c>
      <c r="K218" s="57">
        <f>E218-J218</f>
        <v>40217.410000000003</v>
      </c>
    </row>
    <row r="219" spans="1:11" x14ac:dyDescent="0.25">
      <c r="A219" s="34" t="s">
        <v>12</v>
      </c>
      <c r="B219" s="34">
        <v>2</v>
      </c>
      <c r="C219" s="35"/>
      <c r="D219" s="34"/>
      <c r="E219" s="58">
        <f>E217+E218</f>
        <v>88000</v>
      </c>
      <c r="F219" s="58">
        <f>SUM(F217:F218)</f>
        <v>2525.6</v>
      </c>
      <c r="G219" s="58">
        <f>G217+G218</f>
        <v>2014.38</v>
      </c>
      <c r="H219" s="58">
        <f>H217+H218</f>
        <v>2675.2</v>
      </c>
      <c r="I219" s="58">
        <f>I217+I218</f>
        <v>350</v>
      </c>
      <c r="J219" s="58">
        <f>J217+J218</f>
        <v>7565.18</v>
      </c>
      <c r="K219" s="58">
        <f>K217+K218</f>
        <v>80434.820000000007</v>
      </c>
    </row>
    <row r="220" spans="1:11" s="11" customFormat="1" x14ac:dyDescent="0.25">
      <c r="A220"/>
      <c r="B220"/>
      <c r="C220" s="14"/>
      <c r="D220"/>
      <c r="E220" s="42"/>
      <c r="F220" s="42"/>
      <c r="G220" s="42"/>
      <c r="H220" s="42"/>
      <c r="I220" s="42"/>
      <c r="J220" s="42"/>
      <c r="K220" s="42"/>
    </row>
    <row r="221" spans="1:11" s="11" customFormat="1" x14ac:dyDescent="0.25">
      <c r="A221" s="87" t="s">
        <v>300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</row>
    <row r="222" spans="1:11" x14ac:dyDescent="0.25">
      <c r="A222" s="20" t="s">
        <v>33</v>
      </c>
      <c r="B222" s="20" t="s">
        <v>335</v>
      </c>
      <c r="C222" s="21" t="s">
        <v>312</v>
      </c>
      <c r="D222" s="20" t="s">
        <v>206</v>
      </c>
      <c r="E222" s="57">
        <v>91000</v>
      </c>
      <c r="F222" s="57">
        <f>E222*0.0287</f>
        <v>2611.6999999999998</v>
      </c>
      <c r="G222" s="57">
        <v>0</v>
      </c>
      <c r="H222" s="57">
        <f>E222*0.0304</f>
        <v>2766.4</v>
      </c>
      <c r="I222" s="57">
        <v>2300</v>
      </c>
      <c r="J222" s="42">
        <v>7678.1</v>
      </c>
      <c r="K222" s="57">
        <f>E222-J222</f>
        <v>83321.899999999994</v>
      </c>
    </row>
    <row r="223" spans="1:11" x14ac:dyDescent="0.25">
      <c r="A223" s="20" t="s">
        <v>337</v>
      </c>
      <c r="B223" s="20" t="s">
        <v>34</v>
      </c>
      <c r="C223" s="21" t="s">
        <v>312</v>
      </c>
      <c r="D223" s="20" t="s">
        <v>206</v>
      </c>
      <c r="E223" s="57">
        <v>44000</v>
      </c>
      <c r="F223" s="57">
        <v>1262.8</v>
      </c>
      <c r="G223" s="42">
        <v>1007.19</v>
      </c>
      <c r="H223" s="57">
        <v>1337.6</v>
      </c>
      <c r="I223" s="57">
        <v>175</v>
      </c>
      <c r="J223" s="42">
        <v>3782.59</v>
      </c>
      <c r="K223" s="57">
        <f>E223-J223</f>
        <v>40217.410000000003</v>
      </c>
    </row>
    <row r="224" spans="1:11" s="1" customFormat="1" x14ac:dyDescent="0.25">
      <c r="A224" s="2" t="s">
        <v>12</v>
      </c>
      <c r="B224" s="2">
        <v>2</v>
      </c>
      <c r="C224" s="15"/>
      <c r="D224" s="2"/>
      <c r="E224" s="50">
        <f>SUM(E222:E222)+E223</f>
        <v>135000</v>
      </c>
      <c r="F224" s="50">
        <f>SUM(F222:F223)</f>
        <v>3874.5</v>
      </c>
      <c r="G224" s="50">
        <f>SUM(G222:G222)+G223</f>
        <v>1007.19</v>
      </c>
      <c r="H224" s="50">
        <f>SUM(H222:H222)+H223</f>
        <v>4104</v>
      </c>
      <c r="I224" s="50">
        <f>SUM(I222:I222)+I223</f>
        <v>2475</v>
      </c>
      <c r="J224" s="50">
        <f>SUM(J222:J222)+J223</f>
        <v>11460.69</v>
      </c>
      <c r="K224" s="50">
        <f>SUM(K222:K222)+K223</f>
        <v>123539.31</v>
      </c>
    </row>
    <row r="225" spans="1:256" s="1" customFormat="1" x14ac:dyDescent="0.25">
      <c r="A225"/>
      <c r="B225"/>
      <c r="C225" s="14"/>
      <c r="D225"/>
      <c r="E225" s="42"/>
      <c r="F225" s="42"/>
      <c r="G225" s="42"/>
      <c r="H225" s="42"/>
      <c r="I225" s="42"/>
      <c r="J225" s="42"/>
      <c r="K225" s="42"/>
    </row>
    <row r="226" spans="1:256" x14ac:dyDescent="0.25">
      <c r="A226" s="87" t="s">
        <v>301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1:256" x14ac:dyDescent="0.25">
      <c r="A227" s="13" t="s">
        <v>30</v>
      </c>
      <c r="B227" t="s">
        <v>426</v>
      </c>
      <c r="C227" s="14" t="s">
        <v>312</v>
      </c>
      <c r="D227" t="s">
        <v>205</v>
      </c>
      <c r="E227" s="42">
        <v>45000</v>
      </c>
      <c r="F227" s="42">
        <f>E227*0.0287</f>
        <v>1291.5</v>
      </c>
      <c r="G227">
        <v>911.71</v>
      </c>
      <c r="H227" s="42">
        <v>1368</v>
      </c>
      <c r="I227" s="63">
        <v>1752.45</v>
      </c>
      <c r="J227" s="42">
        <v>5323.66</v>
      </c>
      <c r="K227" s="42">
        <f>E227-J227</f>
        <v>39676.339999999997</v>
      </c>
    </row>
    <row r="228" spans="1:256" s="1" customFormat="1" x14ac:dyDescent="0.25">
      <c r="A228" t="s">
        <v>32</v>
      </c>
      <c r="B228" t="s">
        <v>426</v>
      </c>
      <c r="C228" s="14" t="s">
        <v>312</v>
      </c>
      <c r="D228" t="s">
        <v>206</v>
      </c>
      <c r="E228" s="42">
        <v>45000</v>
      </c>
      <c r="F228" s="42">
        <v>1291.5</v>
      </c>
      <c r="G228" s="63">
        <v>1148.33</v>
      </c>
      <c r="H228" s="42">
        <v>1368</v>
      </c>
      <c r="I228" s="42">
        <v>175</v>
      </c>
      <c r="J228" s="42">
        <v>3982.83</v>
      </c>
      <c r="K228" s="42">
        <f t="shared" ref="K228:K230" si="35">E228-J228</f>
        <v>41017.17</v>
      </c>
    </row>
    <row r="229" spans="1:256" s="1" customFormat="1" x14ac:dyDescent="0.25">
      <c r="A229" t="s">
        <v>28</v>
      </c>
      <c r="B229" t="s">
        <v>29</v>
      </c>
      <c r="C229" s="14" t="s">
        <v>312</v>
      </c>
      <c r="D229" t="s">
        <v>205</v>
      </c>
      <c r="E229" s="42">
        <v>91000</v>
      </c>
      <c r="F229" s="42">
        <f>E229*0.0287</f>
        <v>2611.6999999999998</v>
      </c>
      <c r="G229" s="63">
        <v>9199.6200000000008</v>
      </c>
      <c r="H229" s="42">
        <v>2766.4</v>
      </c>
      <c r="I229" s="63">
        <v>5144.8999999999996</v>
      </c>
      <c r="J229" s="42">
        <v>19722.62</v>
      </c>
      <c r="K229" s="42">
        <f>E229-J229</f>
        <v>71277.38</v>
      </c>
    </row>
    <row r="230" spans="1:256" x14ac:dyDescent="0.25">
      <c r="A230" t="s">
        <v>388</v>
      </c>
      <c r="B230" t="s">
        <v>426</v>
      </c>
      <c r="C230" s="14" t="s">
        <v>312</v>
      </c>
      <c r="D230" t="s">
        <v>206</v>
      </c>
      <c r="E230" s="42">
        <v>44000</v>
      </c>
      <c r="F230" s="42">
        <v>1262.8</v>
      </c>
      <c r="G230" s="63">
        <v>1007.19</v>
      </c>
      <c r="H230" s="42">
        <v>1337.6</v>
      </c>
      <c r="I230" s="42">
        <v>175</v>
      </c>
      <c r="J230" s="42">
        <v>3782.59</v>
      </c>
      <c r="K230" s="42">
        <f t="shared" si="35"/>
        <v>40217.410000000003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256" s="1" customFormat="1" x14ac:dyDescent="0.25">
      <c r="A231" s="2" t="s">
        <v>12</v>
      </c>
      <c r="B231" s="2">
        <v>4</v>
      </c>
      <c r="C231" s="15"/>
      <c r="D231" s="2"/>
      <c r="E231" s="50">
        <f t="shared" ref="E231:K231" si="36">SUM(E227:E230)</f>
        <v>225000</v>
      </c>
      <c r="F231" s="50">
        <f t="shared" si="36"/>
        <v>6457.5</v>
      </c>
      <c r="G231" s="50">
        <f>SUM(G227:G230)</f>
        <v>12266.85</v>
      </c>
      <c r="H231" s="50">
        <f t="shared" si="36"/>
        <v>6840</v>
      </c>
      <c r="I231" s="50">
        <f t="shared" si="36"/>
        <v>7247.35</v>
      </c>
      <c r="J231" s="50">
        <f t="shared" si="36"/>
        <v>32811.699999999997</v>
      </c>
      <c r="K231" s="50">
        <f t="shared" si="36"/>
        <v>192188.3</v>
      </c>
    </row>
    <row r="232" spans="1:256" x14ac:dyDescent="0.25"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256" x14ac:dyDescent="0.25">
      <c r="A233" s="87" t="s">
        <v>302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256" s="1" customFormat="1" x14ac:dyDescent="0.25">
      <c r="A234" s="6" t="s">
        <v>37</v>
      </c>
      <c r="B234" s="6" t="s">
        <v>250</v>
      </c>
      <c r="C234" s="14" t="s">
        <v>312</v>
      </c>
      <c r="D234" s="9" t="s">
        <v>206</v>
      </c>
      <c r="E234" s="42">
        <v>89500</v>
      </c>
      <c r="F234" s="42">
        <f>E234*0.0287</f>
        <v>2568.65</v>
      </c>
      <c r="G234" s="63">
        <v>4879.91</v>
      </c>
      <c r="H234" s="42">
        <f>E234*0.0304</f>
        <v>2720.8</v>
      </c>
      <c r="I234" s="42">
        <v>175</v>
      </c>
      <c r="J234" s="42">
        <f t="shared" ref="J234:J239" si="37">+F234+G234+H234+I234</f>
        <v>10344.36</v>
      </c>
      <c r="K234" s="42">
        <f>E234-J234</f>
        <v>79155.64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256" s="26" customFormat="1" x14ac:dyDescent="0.25">
      <c r="A235" t="s">
        <v>217</v>
      </c>
      <c r="B235" s="6" t="s">
        <v>21</v>
      </c>
      <c r="C235" s="14" t="s">
        <v>311</v>
      </c>
      <c r="D235" t="s">
        <v>206</v>
      </c>
      <c r="E235" s="42">
        <v>32000</v>
      </c>
      <c r="F235" s="42">
        <v>918.4</v>
      </c>
      <c r="G235" s="42">
        <v>0</v>
      </c>
      <c r="H235" s="42">
        <v>972.8</v>
      </c>
      <c r="I235" s="42">
        <v>2109.9</v>
      </c>
      <c r="J235" s="42">
        <f t="shared" si="37"/>
        <v>4001.1</v>
      </c>
      <c r="K235" s="42">
        <f t="shared" ref="K235:K238" si="38">E235-J235</f>
        <v>27998.9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</row>
    <row r="236" spans="1:256" s="1" customFormat="1" ht="17.25" customHeight="1" x14ac:dyDescent="0.25">
      <c r="A236" t="s">
        <v>380</v>
      </c>
      <c r="B236" s="6" t="s">
        <v>195</v>
      </c>
      <c r="C236" s="14" t="s">
        <v>312</v>
      </c>
      <c r="D236" t="s">
        <v>205</v>
      </c>
      <c r="E236" s="42">
        <v>115000</v>
      </c>
      <c r="F236" s="42">
        <v>3300.5</v>
      </c>
      <c r="G236" s="63">
        <v>15633.74</v>
      </c>
      <c r="H236" s="42">
        <v>3496</v>
      </c>
      <c r="I236" s="42">
        <v>75</v>
      </c>
      <c r="J236" s="42">
        <f t="shared" si="37"/>
        <v>22505.24</v>
      </c>
      <c r="K236" s="42">
        <f t="shared" si="38"/>
        <v>92494.76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</row>
    <row r="237" spans="1:256" x14ac:dyDescent="0.25">
      <c r="A237" t="s">
        <v>38</v>
      </c>
      <c r="B237" t="s">
        <v>14</v>
      </c>
      <c r="C237" s="14" t="s">
        <v>311</v>
      </c>
      <c r="D237" t="s">
        <v>205</v>
      </c>
      <c r="E237" s="42">
        <v>46000</v>
      </c>
      <c r="F237" s="42">
        <v>1320.2</v>
      </c>
      <c r="G237">
        <v>816.23</v>
      </c>
      <c r="H237" s="42">
        <f>E237*0.0304</f>
        <v>1398.4</v>
      </c>
      <c r="I237" s="42">
        <v>3469.9</v>
      </c>
      <c r="J237" s="42">
        <f t="shared" si="37"/>
        <v>7004.73</v>
      </c>
      <c r="K237" s="42">
        <f t="shared" si="38"/>
        <v>38995.269999999997</v>
      </c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</row>
    <row r="238" spans="1:256" x14ac:dyDescent="0.25">
      <c r="A238" t="s">
        <v>368</v>
      </c>
      <c r="B238" s="6" t="s">
        <v>31</v>
      </c>
      <c r="C238" s="14" t="s">
        <v>311</v>
      </c>
      <c r="D238" t="s">
        <v>206</v>
      </c>
      <c r="E238" s="42">
        <v>44000</v>
      </c>
      <c r="F238" s="42">
        <v>1262.8</v>
      </c>
      <c r="G238" s="63">
        <v>1007.19</v>
      </c>
      <c r="H238" s="42">
        <v>1337.6</v>
      </c>
      <c r="I238" s="42">
        <v>1275</v>
      </c>
      <c r="J238" s="42">
        <f t="shared" si="37"/>
        <v>4882.59</v>
      </c>
      <c r="K238" s="42">
        <f t="shared" si="38"/>
        <v>39117.410000000003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</row>
    <row r="239" spans="1:256" s="36" customFormat="1" x14ac:dyDescent="0.25">
      <c r="A239" t="s">
        <v>41</v>
      </c>
      <c r="B239" t="s">
        <v>21</v>
      </c>
      <c r="C239" s="14" t="s">
        <v>311</v>
      </c>
      <c r="D239" t="s">
        <v>205</v>
      </c>
      <c r="E239" s="42">
        <v>32000</v>
      </c>
      <c r="F239" s="42">
        <f>E239*0.0287</f>
        <v>918.4</v>
      </c>
      <c r="G239" s="42">
        <v>0</v>
      </c>
      <c r="H239" s="42">
        <f>E239*0.0304</f>
        <v>972.8</v>
      </c>
      <c r="I239" s="42">
        <v>3429.9</v>
      </c>
      <c r="J239" s="42">
        <f t="shared" si="37"/>
        <v>5321.1</v>
      </c>
      <c r="K239" s="42">
        <f>E239-J239</f>
        <v>26678.9</v>
      </c>
    </row>
    <row r="240" spans="1:256" s="34" customFormat="1" x14ac:dyDescent="0.25">
      <c r="A240" s="26" t="s">
        <v>435</v>
      </c>
      <c r="B240" s="26">
        <v>6</v>
      </c>
      <c r="C240" s="27"/>
      <c r="D240" s="26"/>
      <c r="E240" s="49">
        <f t="shared" ref="E240:K240" si="39">SUM(E234:E239)</f>
        <v>358500</v>
      </c>
      <c r="F240" s="49">
        <f t="shared" si="39"/>
        <v>10288.950000000001</v>
      </c>
      <c r="G240" s="49">
        <f>SUM(G234:G239)</f>
        <v>22337.07</v>
      </c>
      <c r="H240" s="49">
        <f t="shared" si="39"/>
        <v>10898.4</v>
      </c>
      <c r="I240" s="49">
        <f t="shared" si="39"/>
        <v>10534.7</v>
      </c>
      <c r="J240" s="49">
        <f t="shared" si="39"/>
        <v>54059.12</v>
      </c>
      <c r="K240" s="49">
        <f t="shared" si="39"/>
        <v>304440.88</v>
      </c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  <c r="IT240" s="46"/>
      <c r="IU240" s="46"/>
      <c r="IV240" s="46"/>
    </row>
    <row r="242" spans="1:282" x14ac:dyDescent="0.25">
      <c r="A242" s="5" t="s">
        <v>290</v>
      </c>
      <c r="B242" s="5"/>
      <c r="C242" s="17"/>
      <c r="D242" s="5"/>
      <c r="E242" s="54"/>
      <c r="F242" s="54"/>
      <c r="G242" s="54"/>
      <c r="H242" s="54"/>
      <c r="I242" s="54"/>
      <c r="J242" s="54"/>
      <c r="K242" s="54"/>
    </row>
    <row r="243" spans="1:282" x14ac:dyDescent="0.25">
      <c r="A243" t="s">
        <v>203</v>
      </c>
      <c r="B243" t="s">
        <v>154</v>
      </c>
      <c r="C243" s="14" t="s">
        <v>312</v>
      </c>
      <c r="D243" t="s">
        <v>206</v>
      </c>
      <c r="E243" s="42">
        <v>36000</v>
      </c>
      <c r="F243" s="42">
        <f t="shared" ref="F243:F248" si="40">E243*0.0287</f>
        <v>1033.2</v>
      </c>
      <c r="G243" s="42">
        <v>0</v>
      </c>
      <c r="H243" s="42">
        <v>1094.4000000000001</v>
      </c>
      <c r="I243" s="42">
        <v>3652.45</v>
      </c>
      <c r="J243" s="42">
        <v>5780.05</v>
      </c>
      <c r="K243" s="63">
        <f>E243-J243</f>
        <v>30219.95</v>
      </c>
    </row>
    <row r="244" spans="1:282" x14ac:dyDescent="0.25">
      <c r="A244" t="s">
        <v>204</v>
      </c>
      <c r="B244" t="s">
        <v>83</v>
      </c>
      <c r="C244" s="14" t="s">
        <v>312</v>
      </c>
      <c r="D244" t="s">
        <v>206</v>
      </c>
      <c r="E244" s="42">
        <v>75000</v>
      </c>
      <c r="F244" s="42">
        <f t="shared" si="40"/>
        <v>2152.5</v>
      </c>
      <c r="G244" s="63">
        <v>6309.38</v>
      </c>
      <c r="H244" s="42">
        <f>E244*0.0304</f>
        <v>2280</v>
      </c>
      <c r="I244" s="42">
        <v>5502.17</v>
      </c>
      <c r="J244" s="42">
        <v>16244.05</v>
      </c>
      <c r="K244" s="63">
        <f t="shared" ref="K244:K253" si="41">E244-J244</f>
        <v>58755.95</v>
      </c>
    </row>
    <row r="245" spans="1:282" x14ac:dyDescent="0.25">
      <c r="A245" t="s">
        <v>249</v>
      </c>
      <c r="B245" t="s">
        <v>16</v>
      </c>
      <c r="C245" s="14" t="s">
        <v>312</v>
      </c>
      <c r="D245" t="s">
        <v>206</v>
      </c>
      <c r="E245" s="42">
        <v>100000</v>
      </c>
      <c r="F245" s="42">
        <f t="shared" si="40"/>
        <v>2870</v>
      </c>
      <c r="G245" s="63">
        <v>12105.37</v>
      </c>
      <c r="H245" s="42">
        <v>3040</v>
      </c>
      <c r="I245" s="42">
        <v>25</v>
      </c>
      <c r="J245" s="42">
        <v>18040.37</v>
      </c>
      <c r="K245" s="63">
        <f t="shared" si="41"/>
        <v>81959.63</v>
      </c>
    </row>
    <row r="246" spans="1:282" x14ac:dyDescent="0.25">
      <c r="A246" t="s">
        <v>143</v>
      </c>
      <c r="B246" t="s">
        <v>18</v>
      </c>
      <c r="C246" s="14" t="s">
        <v>311</v>
      </c>
      <c r="D246" t="s">
        <v>206</v>
      </c>
      <c r="E246" s="42">
        <v>46000</v>
      </c>
      <c r="F246" s="42">
        <f t="shared" si="40"/>
        <v>1320.2</v>
      </c>
      <c r="G246" s="63">
        <v>1289.46</v>
      </c>
      <c r="H246" s="42">
        <f>E246*0.0304</f>
        <v>1398.4</v>
      </c>
      <c r="I246" s="42">
        <v>1425</v>
      </c>
      <c r="J246" s="42">
        <v>5433.06</v>
      </c>
      <c r="K246" s="63">
        <f>E246-J246</f>
        <v>40566.94</v>
      </c>
    </row>
    <row r="247" spans="1:282" x14ac:dyDescent="0.25">
      <c r="A247" t="s">
        <v>234</v>
      </c>
      <c r="B247" t="s">
        <v>345</v>
      </c>
      <c r="C247" s="14" t="s">
        <v>311</v>
      </c>
      <c r="D247" t="s">
        <v>206</v>
      </c>
      <c r="E247" s="42">
        <v>36000</v>
      </c>
      <c r="F247" s="42">
        <f t="shared" si="40"/>
        <v>1033.2</v>
      </c>
      <c r="G247" s="42">
        <v>0</v>
      </c>
      <c r="H247" s="42">
        <f>E247*0.0304</f>
        <v>1094.4000000000001</v>
      </c>
      <c r="I247" s="42">
        <v>1075</v>
      </c>
      <c r="J247" s="42">
        <v>3202.6</v>
      </c>
      <c r="K247" s="63">
        <f t="shared" si="41"/>
        <v>32797.4</v>
      </c>
    </row>
    <row r="248" spans="1:282" x14ac:dyDescent="0.25">
      <c r="A248" t="s">
        <v>214</v>
      </c>
      <c r="B248" t="s">
        <v>213</v>
      </c>
      <c r="C248" s="14" t="s">
        <v>312</v>
      </c>
      <c r="D248" t="s">
        <v>206</v>
      </c>
      <c r="E248" s="42">
        <v>45000</v>
      </c>
      <c r="F248" s="42">
        <f t="shared" si="40"/>
        <v>1291.5</v>
      </c>
      <c r="G248">
        <v>911.71</v>
      </c>
      <c r="H248" s="42">
        <f>E248*0.0304</f>
        <v>1368</v>
      </c>
      <c r="I248" s="42">
        <v>13786.57</v>
      </c>
      <c r="J248" s="42">
        <v>17357.78</v>
      </c>
      <c r="K248" s="63">
        <f>E248-J248</f>
        <v>27642.22</v>
      </c>
    </row>
    <row r="249" spans="1:282" x14ac:dyDescent="0.25">
      <c r="A249" t="s">
        <v>236</v>
      </c>
      <c r="B249" t="s">
        <v>21</v>
      </c>
      <c r="C249" s="14" t="s">
        <v>312</v>
      </c>
      <c r="D249" t="s">
        <v>206</v>
      </c>
      <c r="E249" s="42">
        <v>33000</v>
      </c>
      <c r="F249" s="42">
        <v>947.1</v>
      </c>
      <c r="G249" s="42">
        <v>0</v>
      </c>
      <c r="H249" s="42">
        <v>1003.2</v>
      </c>
      <c r="I249" s="42">
        <v>4154.8999999999996</v>
      </c>
      <c r="J249" s="42">
        <v>6105.2</v>
      </c>
      <c r="K249" s="63">
        <f t="shared" si="41"/>
        <v>26894.799999999999</v>
      </c>
    </row>
    <row r="250" spans="1:282" x14ac:dyDescent="0.25">
      <c r="A250" t="s">
        <v>235</v>
      </c>
      <c r="B250" t="s">
        <v>49</v>
      </c>
      <c r="C250" s="14" t="s">
        <v>312</v>
      </c>
      <c r="D250" t="s">
        <v>206</v>
      </c>
      <c r="E250" s="42">
        <v>33000</v>
      </c>
      <c r="F250" s="42">
        <f>E250*0.0287</f>
        <v>947.1</v>
      </c>
      <c r="G250" s="42">
        <v>0</v>
      </c>
      <c r="H250" s="42">
        <f>E250*0.0304</f>
        <v>1003.2</v>
      </c>
      <c r="I250" s="42">
        <v>3715.97</v>
      </c>
      <c r="J250" s="42">
        <v>5666.27</v>
      </c>
      <c r="K250" s="63">
        <f t="shared" si="41"/>
        <v>27333.73</v>
      </c>
    </row>
    <row r="251" spans="1:282" x14ac:dyDescent="0.25">
      <c r="A251" t="s">
        <v>238</v>
      </c>
      <c r="B251" t="s">
        <v>155</v>
      </c>
      <c r="C251" s="14" t="s">
        <v>311</v>
      </c>
      <c r="D251" t="s">
        <v>206</v>
      </c>
      <c r="E251" s="42">
        <v>46000</v>
      </c>
      <c r="F251" s="42">
        <f>E251*0.0287</f>
        <v>1320.2</v>
      </c>
      <c r="G251" s="63">
        <v>1289.46</v>
      </c>
      <c r="H251" s="42">
        <v>1398.4</v>
      </c>
      <c r="I251" s="42">
        <v>6443.2</v>
      </c>
      <c r="J251" s="42">
        <v>10451.26</v>
      </c>
      <c r="K251" s="63">
        <f t="shared" si="41"/>
        <v>35548.74</v>
      </c>
    </row>
    <row r="252" spans="1:282" x14ac:dyDescent="0.25">
      <c r="A252" t="s">
        <v>237</v>
      </c>
      <c r="B252" t="s">
        <v>101</v>
      </c>
      <c r="C252" s="14" t="s">
        <v>312</v>
      </c>
      <c r="D252" t="s">
        <v>206</v>
      </c>
      <c r="E252" s="42">
        <v>46000</v>
      </c>
      <c r="F252" s="42">
        <f>E252*0.0287</f>
        <v>1320.2</v>
      </c>
      <c r="G252" s="63">
        <v>1289.46</v>
      </c>
      <c r="H252" s="42">
        <f>E252*0.0304</f>
        <v>1398.4</v>
      </c>
      <c r="I252" s="42">
        <v>175</v>
      </c>
      <c r="J252" s="42">
        <v>4183.0600000000004</v>
      </c>
      <c r="K252" s="63">
        <f t="shared" si="41"/>
        <v>41816.94</v>
      </c>
    </row>
    <row r="253" spans="1:282" x14ac:dyDescent="0.25">
      <c r="A253" t="s">
        <v>85</v>
      </c>
      <c r="B253" t="s">
        <v>14</v>
      </c>
      <c r="C253" s="14" t="s">
        <v>312</v>
      </c>
      <c r="D253" t="s">
        <v>205</v>
      </c>
      <c r="E253" s="42">
        <v>47000</v>
      </c>
      <c r="F253" s="42">
        <f>E253*0.0287</f>
        <v>1348.9</v>
      </c>
      <c r="G253" s="63">
        <v>1430.6</v>
      </c>
      <c r="H253" s="42">
        <f>E253*0.0304</f>
        <v>1428.8</v>
      </c>
      <c r="I253" s="42">
        <v>175</v>
      </c>
      <c r="J253" s="42">
        <v>4383.3</v>
      </c>
      <c r="K253" s="63">
        <f t="shared" si="41"/>
        <v>42616.7</v>
      </c>
    </row>
    <row r="254" spans="1:282" x14ac:dyDescent="0.25">
      <c r="A254" s="26" t="s">
        <v>12</v>
      </c>
      <c r="B254" s="26">
        <v>11</v>
      </c>
      <c r="C254" s="27"/>
      <c r="D254" s="26"/>
      <c r="E254" s="49">
        <f>SUM(E243:E251)+E253+E252</f>
        <v>543000</v>
      </c>
      <c r="F254" s="49">
        <f t="shared" ref="F254:K254" si="42">SUM(F243:F253)</f>
        <v>15584.1</v>
      </c>
      <c r="G254" s="50">
        <f t="shared" si="42"/>
        <v>24625.439999999999</v>
      </c>
      <c r="H254" s="49">
        <f t="shared" si="42"/>
        <v>16507.2</v>
      </c>
      <c r="I254" s="49">
        <f t="shared" si="42"/>
        <v>40130.26</v>
      </c>
      <c r="J254" s="49">
        <f t="shared" si="42"/>
        <v>96847</v>
      </c>
      <c r="K254" s="49">
        <f t="shared" si="42"/>
        <v>446153</v>
      </c>
    </row>
    <row r="255" spans="1:282" x14ac:dyDescent="0.25">
      <c r="A255" s="1"/>
      <c r="B255" s="1"/>
      <c r="C255" s="17"/>
      <c r="D255" s="1"/>
      <c r="E255" s="51"/>
      <c r="F255" s="51"/>
      <c r="G255" s="51"/>
      <c r="H255" s="51"/>
      <c r="I255" s="51"/>
      <c r="J255" s="51"/>
      <c r="K255" s="51"/>
    </row>
    <row r="256" spans="1:282" x14ac:dyDescent="0.25">
      <c r="A256" s="5" t="s">
        <v>291</v>
      </c>
      <c r="B256" s="5"/>
      <c r="C256" s="17"/>
      <c r="D256" s="5"/>
      <c r="E256" s="54"/>
      <c r="F256" s="54"/>
      <c r="G256" s="54"/>
      <c r="H256" s="54"/>
      <c r="I256" s="54"/>
      <c r="J256" s="54"/>
      <c r="K256" s="54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</row>
    <row r="257" spans="1:282" x14ac:dyDescent="0.25">
      <c r="A257" t="s">
        <v>146</v>
      </c>
      <c r="B257" t="s">
        <v>145</v>
      </c>
      <c r="C257" s="14" t="s">
        <v>312</v>
      </c>
      <c r="D257" t="s">
        <v>205</v>
      </c>
      <c r="E257" s="42">
        <v>36000</v>
      </c>
      <c r="F257" s="42">
        <f>E257*0.0287</f>
        <v>1033.2</v>
      </c>
      <c r="G257" s="42">
        <v>0</v>
      </c>
      <c r="H257" s="42">
        <f>E257*0.0304</f>
        <v>1094.4000000000001</v>
      </c>
      <c r="I257" s="42">
        <v>1175</v>
      </c>
      <c r="J257" s="42">
        <v>3302.6</v>
      </c>
      <c r="K257" s="42">
        <f>+E257-J257</f>
        <v>32697.4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</row>
    <row r="258" spans="1:282" x14ac:dyDescent="0.25">
      <c r="A258" t="s">
        <v>147</v>
      </c>
      <c r="B258" t="s">
        <v>419</v>
      </c>
      <c r="C258" s="14" t="s">
        <v>312</v>
      </c>
      <c r="D258" t="s">
        <v>206</v>
      </c>
      <c r="E258" s="42">
        <v>36000</v>
      </c>
      <c r="F258" s="42">
        <f>E258*0.0287</f>
        <v>1033.2</v>
      </c>
      <c r="G258" s="42">
        <v>0</v>
      </c>
      <c r="H258" s="42">
        <f>E258*0.0304</f>
        <v>1094.4000000000001</v>
      </c>
      <c r="I258" s="42">
        <v>3702.66</v>
      </c>
      <c r="J258" s="42">
        <v>5830.26</v>
      </c>
      <c r="K258" s="42">
        <f t="shared" ref="K258:K263" si="43">+E258-J258</f>
        <v>30169.74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</row>
    <row r="259" spans="1:282" x14ac:dyDescent="0.25">
      <c r="A259" t="s">
        <v>346</v>
      </c>
      <c r="B259" t="s">
        <v>419</v>
      </c>
      <c r="C259" s="14" t="s">
        <v>311</v>
      </c>
      <c r="D259" t="s">
        <v>206</v>
      </c>
      <c r="E259" s="42">
        <v>36000</v>
      </c>
      <c r="F259" s="42">
        <v>1033.2</v>
      </c>
      <c r="G259" s="42">
        <v>0</v>
      </c>
      <c r="H259" s="42">
        <v>1094.4000000000001</v>
      </c>
      <c r="I259" s="42">
        <v>1125</v>
      </c>
      <c r="J259" s="42">
        <v>3252.6</v>
      </c>
      <c r="K259" s="42">
        <f t="shared" si="43"/>
        <v>32747.4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</row>
    <row r="260" spans="1:282" x14ac:dyDescent="0.25">
      <c r="A260" t="s">
        <v>148</v>
      </c>
      <c r="B260" t="s">
        <v>419</v>
      </c>
      <c r="C260" s="14" t="s">
        <v>312</v>
      </c>
      <c r="D260" t="s">
        <v>206</v>
      </c>
      <c r="E260" s="42">
        <v>36000</v>
      </c>
      <c r="F260" s="42">
        <f t="shared" ref="F260:F263" si="44">E260*0.0287</f>
        <v>1033.2</v>
      </c>
      <c r="G260" s="42">
        <v>0</v>
      </c>
      <c r="H260" s="42">
        <f>E260*0.0304</f>
        <v>1094.4000000000001</v>
      </c>
      <c r="I260" s="42">
        <v>3275</v>
      </c>
      <c r="J260" s="42">
        <v>5402.6</v>
      </c>
      <c r="K260" s="42">
        <f>+E260-J260</f>
        <v>30597.4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</row>
    <row r="261" spans="1:282" x14ac:dyDescent="0.25">
      <c r="A261" t="s">
        <v>149</v>
      </c>
      <c r="B261" t="s">
        <v>419</v>
      </c>
      <c r="C261" s="14" t="s">
        <v>311</v>
      </c>
      <c r="D261" t="s">
        <v>206</v>
      </c>
      <c r="E261" s="42">
        <v>36000</v>
      </c>
      <c r="F261" s="42">
        <f t="shared" si="44"/>
        <v>1033.2</v>
      </c>
      <c r="G261" s="42">
        <v>0</v>
      </c>
      <c r="H261" s="42">
        <f>E261*0.0304</f>
        <v>1094.4000000000001</v>
      </c>
      <c r="I261" s="42">
        <v>4872.45</v>
      </c>
      <c r="J261" s="42">
        <v>7000.05</v>
      </c>
      <c r="K261" s="42">
        <f t="shared" si="43"/>
        <v>28999.95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</row>
    <row r="262" spans="1:282" x14ac:dyDescent="0.25">
      <c r="A262" t="s">
        <v>150</v>
      </c>
      <c r="B262" t="s">
        <v>145</v>
      </c>
      <c r="C262" s="14" t="s">
        <v>312</v>
      </c>
      <c r="D262" t="s">
        <v>206</v>
      </c>
      <c r="E262" s="42">
        <v>44000</v>
      </c>
      <c r="F262" s="42">
        <f t="shared" si="44"/>
        <v>1262.8</v>
      </c>
      <c r="G262">
        <v>770.57</v>
      </c>
      <c r="H262" s="42">
        <v>1337.6</v>
      </c>
      <c r="I262" s="42">
        <v>3752.45</v>
      </c>
      <c r="J262" s="42">
        <v>7123.42</v>
      </c>
      <c r="K262" s="42">
        <f t="shared" si="43"/>
        <v>36876.58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</row>
    <row r="263" spans="1:282" x14ac:dyDescent="0.25">
      <c r="A263" t="s">
        <v>347</v>
      </c>
      <c r="B263" t="s">
        <v>419</v>
      </c>
      <c r="C263" s="14" t="s">
        <v>312</v>
      </c>
      <c r="D263" t="s">
        <v>206</v>
      </c>
      <c r="E263" s="42">
        <v>45000</v>
      </c>
      <c r="F263" s="42">
        <f t="shared" si="44"/>
        <v>1291.5</v>
      </c>
      <c r="G263" s="63">
        <v>1148.33</v>
      </c>
      <c r="H263" s="42">
        <f>E263*0.0304</f>
        <v>1368</v>
      </c>
      <c r="I263" s="42">
        <v>175</v>
      </c>
      <c r="J263" s="42">
        <v>3982.83</v>
      </c>
      <c r="K263" s="42">
        <f t="shared" si="43"/>
        <v>41017.17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</row>
    <row r="264" spans="1:282" x14ac:dyDescent="0.25">
      <c r="A264" s="26" t="s">
        <v>12</v>
      </c>
      <c r="B264" s="26">
        <v>7</v>
      </c>
      <c r="C264" s="27"/>
      <c r="D264" s="26"/>
      <c r="E264" s="49">
        <f t="shared" ref="E264:K264" si="45">SUM(E257:E263)</f>
        <v>269000</v>
      </c>
      <c r="F264" s="49">
        <f t="shared" si="45"/>
        <v>7720.3</v>
      </c>
      <c r="G264" s="49">
        <f>SUM(G257:G263)</f>
        <v>1918.9</v>
      </c>
      <c r="H264" s="49">
        <f t="shared" si="45"/>
        <v>8177.6</v>
      </c>
      <c r="I264" s="49">
        <f t="shared" si="45"/>
        <v>18077.560000000001</v>
      </c>
      <c r="J264" s="49">
        <f t="shared" si="45"/>
        <v>35894.36</v>
      </c>
      <c r="K264" s="49">
        <f t="shared" si="45"/>
        <v>233105.64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</row>
    <row r="265" spans="1:282" x14ac:dyDescent="0.25"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</row>
    <row r="266" spans="1:282" x14ac:dyDescent="0.25">
      <c r="A266" s="5" t="s">
        <v>151</v>
      </c>
      <c r="B266" s="5"/>
      <c r="C266" s="17"/>
      <c r="D266" s="5"/>
      <c r="E266" s="54"/>
      <c r="F266" s="54"/>
      <c r="G266" s="54"/>
      <c r="H266" s="54"/>
      <c r="I266" s="54"/>
      <c r="J266" s="54"/>
      <c r="K266" s="54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</row>
    <row r="267" spans="1:282" x14ac:dyDescent="0.25">
      <c r="A267" t="s">
        <v>158</v>
      </c>
      <c r="B267" t="s">
        <v>159</v>
      </c>
      <c r="C267" s="14" t="s">
        <v>311</v>
      </c>
      <c r="D267" t="s">
        <v>206</v>
      </c>
      <c r="E267" s="42">
        <v>81000</v>
      </c>
      <c r="F267" s="42">
        <f t="shared" ref="F267:F277" si="46">E267*0.0287</f>
        <v>2324.6999999999998</v>
      </c>
      <c r="G267" s="63">
        <v>7636.09</v>
      </c>
      <c r="H267" s="42">
        <f>E267*0.0304</f>
        <v>2462.4</v>
      </c>
      <c r="I267" s="42">
        <v>25</v>
      </c>
      <c r="J267" s="42">
        <f t="shared" ref="J267:J277" si="47">+F267+G267+H267+I267</f>
        <v>12448.19</v>
      </c>
      <c r="K267" s="42">
        <f>+E267-J267</f>
        <v>68551.81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</row>
    <row r="268" spans="1:282" x14ac:dyDescent="0.25">
      <c r="A268" t="s">
        <v>152</v>
      </c>
      <c r="B268" t="s">
        <v>144</v>
      </c>
      <c r="C268" s="14" t="s">
        <v>312</v>
      </c>
      <c r="D268" t="s">
        <v>206</v>
      </c>
      <c r="E268" s="42">
        <v>45000</v>
      </c>
      <c r="F268" s="42">
        <f t="shared" si="46"/>
        <v>1291.5</v>
      </c>
      <c r="G268" s="63">
        <v>1148.33</v>
      </c>
      <c r="H268" s="42">
        <v>1368</v>
      </c>
      <c r="I268" s="42">
        <v>6424.23</v>
      </c>
      <c r="J268" s="42">
        <f t="shared" si="47"/>
        <v>10232.06</v>
      </c>
      <c r="K268" s="42">
        <f t="shared" ref="K268:K277" si="48">+E268-J268</f>
        <v>34767.94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</row>
    <row r="269" spans="1:282" x14ac:dyDescent="0.25">
      <c r="A269" t="s">
        <v>153</v>
      </c>
      <c r="B269" t="s">
        <v>154</v>
      </c>
      <c r="C269" s="14" t="s">
        <v>312</v>
      </c>
      <c r="D269" t="s">
        <v>206</v>
      </c>
      <c r="E269" s="42">
        <v>33000</v>
      </c>
      <c r="F269" s="42">
        <f t="shared" si="46"/>
        <v>947.1</v>
      </c>
      <c r="G269" s="42">
        <v>0</v>
      </c>
      <c r="H269" s="42">
        <f>E269*0.0304</f>
        <v>1003.2</v>
      </c>
      <c r="I269" s="42">
        <v>715</v>
      </c>
      <c r="J269" s="42">
        <f t="shared" si="47"/>
        <v>2665.3</v>
      </c>
      <c r="K269" s="42">
        <f t="shared" si="48"/>
        <v>30334.7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</row>
    <row r="270" spans="1:282" x14ac:dyDescent="0.25">
      <c r="A270" t="s">
        <v>156</v>
      </c>
      <c r="B270" t="s">
        <v>101</v>
      </c>
      <c r="C270" s="14" t="s">
        <v>312</v>
      </c>
      <c r="D270" t="s">
        <v>205</v>
      </c>
      <c r="E270" s="42">
        <v>32000</v>
      </c>
      <c r="F270" s="42">
        <f t="shared" si="46"/>
        <v>918.4</v>
      </c>
      <c r="G270" s="42">
        <v>0</v>
      </c>
      <c r="H270" s="42">
        <v>972.8</v>
      </c>
      <c r="I270" s="42">
        <v>3014.45</v>
      </c>
      <c r="J270" s="42">
        <f t="shared" si="47"/>
        <v>4905.6499999999996</v>
      </c>
      <c r="K270" s="42">
        <f t="shared" si="48"/>
        <v>27094.35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</row>
    <row r="271" spans="1:282" x14ac:dyDescent="0.25">
      <c r="A271" t="s">
        <v>157</v>
      </c>
      <c r="B271" t="s">
        <v>154</v>
      </c>
      <c r="C271" s="14" t="s">
        <v>312</v>
      </c>
      <c r="D271" t="s">
        <v>206</v>
      </c>
      <c r="E271" s="42">
        <v>33000</v>
      </c>
      <c r="F271" s="42">
        <f t="shared" si="46"/>
        <v>947.1</v>
      </c>
      <c r="G271" s="42">
        <v>0</v>
      </c>
      <c r="H271" s="42">
        <f>E271*0.0304</f>
        <v>1003.2</v>
      </c>
      <c r="I271" s="42">
        <v>315</v>
      </c>
      <c r="J271" s="42">
        <f t="shared" si="47"/>
        <v>2265.3000000000002</v>
      </c>
      <c r="K271" s="42">
        <f t="shared" si="48"/>
        <v>30734.7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</row>
    <row r="272" spans="1:282" x14ac:dyDescent="0.25">
      <c r="A272" t="s">
        <v>348</v>
      </c>
      <c r="B272" t="s">
        <v>420</v>
      </c>
      <c r="C272" s="14" t="s">
        <v>311</v>
      </c>
      <c r="D272" t="s">
        <v>206</v>
      </c>
      <c r="E272" s="42">
        <v>41000</v>
      </c>
      <c r="F272" s="42">
        <f t="shared" si="46"/>
        <v>1176.7</v>
      </c>
      <c r="G272">
        <v>347.17</v>
      </c>
      <c r="H272" s="42">
        <f>E272*0.0304</f>
        <v>1246.4000000000001</v>
      </c>
      <c r="I272" s="42">
        <v>1752.45</v>
      </c>
      <c r="J272" s="42">
        <f t="shared" si="47"/>
        <v>4522.72</v>
      </c>
      <c r="K272" s="42">
        <f t="shared" si="48"/>
        <v>36477.279999999999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</row>
    <row r="273" spans="1:320" x14ac:dyDescent="0.25">
      <c r="A273" t="s">
        <v>140</v>
      </c>
      <c r="B273" t="s">
        <v>421</v>
      </c>
      <c r="C273" s="14" t="s">
        <v>311</v>
      </c>
      <c r="D273" t="s">
        <v>206</v>
      </c>
      <c r="E273" s="42">
        <v>46000</v>
      </c>
      <c r="F273" s="42">
        <f t="shared" si="46"/>
        <v>1320.2</v>
      </c>
      <c r="G273" s="63">
        <v>1289.46</v>
      </c>
      <c r="H273" s="42">
        <f>E273*0.0304</f>
        <v>1398.4</v>
      </c>
      <c r="I273" s="42">
        <v>5520.13</v>
      </c>
      <c r="J273" s="42">
        <f t="shared" si="47"/>
        <v>9528.19</v>
      </c>
      <c r="K273" s="42">
        <f>+E273-J273</f>
        <v>36471.81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</row>
    <row r="274" spans="1:320" x14ac:dyDescent="0.25">
      <c r="A274" t="s">
        <v>349</v>
      </c>
      <c r="B274" t="s">
        <v>141</v>
      </c>
      <c r="C274" s="14" t="s">
        <v>311</v>
      </c>
      <c r="D274" t="s">
        <v>206</v>
      </c>
      <c r="E274" s="42">
        <v>61000</v>
      </c>
      <c r="F274" s="42">
        <f t="shared" si="46"/>
        <v>1750.7</v>
      </c>
      <c r="G274" s="63">
        <v>3674.86</v>
      </c>
      <c r="H274" s="42">
        <f>E274*0.0304</f>
        <v>1854.4</v>
      </c>
      <c r="I274" s="42">
        <v>9943.11</v>
      </c>
      <c r="J274" s="42">
        <f t="shared" si="47"/>
        <v>17223.07</v>
      </c>
      <c r="K274" s="42">
        <f t="shared" si="48"/>
        <v>43776.93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</row>
    <row r="275" spans="1:320" x14ac:dyDescent="0.25">
      <c r="A275" t="s">
        <v>142</v>
      </c>
      <c r="B275" t="s">
        <v>421</v>
      </c>
      <c r="C275" s="14" t="s">
        <v>311</v>
      </c>
      <c r="D275" t="s">
        <v>206</v>
      </c>
      <c r="E275" s="42">
        <v>46000</v>
      </c>
      <c r="F275" s="42">
        <f t="shared" si="46"/>
        <v>1320.2</v>
      </c>
      <c r="G275" s="63">
        <v>1289.46</v>
      </c>
      <c r="H275" s="42">
        <v>1398.4</v>
      </c>
      <c r="I275" s="42">
        <v>2355</v>
      </c>
      <c r="J275" s="42">
        <f t="shared" si="47"/>
        <v>6363.06</v>
      </c>
      <c r="K275" s="42">
        <f t="shared" si="48"/>
        <v>39636.94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</row>
    <row r="276" spans="1:320" s="28" customFormat="1" x14ac:dyDescent="0.25">
      <c r="A276" t="s">
        <v>350</v>
      </c>
      <c r="B276" t="s">
        <v>422</v>
      </c>
      <c r="C276" s="14" t="s">
        <v>312</v>
      </c>
      <c r="D276" t="s">
        <v>206</v>
      </c>
      <c r="E276" s="42">
        <v>45000</v>
      </c>
      <c r="F276" s="42">
        <f t="shared" si="46"/>
        <v>1291.5</v>
      </c>
      <c r="G276">
        <v>675.09</v>
      </c>
      <c r="H276" s="42">
        <f>E276*0.0304</f>
        <v>1368</v>
      </c>
      <c r="I276" s="42">
        <v>3329.9</v>
      </c>
      <c r="J276" s="42">
        <f t="shared" si="47"/>
        <v>6664.49</v>
      </c>
      <c r="K276" s="42">
        <f t="shared" si="48"/>
        <v>38335.51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</row>
    <row r="277" spans="1:320" x14ac:dyDescent="0.25">
      <c r="A277" t="s">
        <v>351</v>
      </c>
      <c r="B277" t="s">
        <v>144</v>
      </c>
      <c r="C277" s="14" t="s">
        <v>312</v>
      </c>
      <c r="D277" t="s">
        <v>206</v>
      </c>
      <c r="E277" s="42">
        <v>45000</v>
      </c>
      <c r="F277" s="42">
        <f t="shared" si="46"/>
        <v>1291.5</v>
      </c>
      <c r="G277" s="63">
        <v>1148.33</v>
      </c>
      <c r="H277" s="42">
        <f>E277*0.0304</f>
        <v>1368</v>
      </c>
      <c r="I277" s="42">
        <v>175</v>
      </c>
      <c r="J277" s="42">
        <f t="shared" si="47"/>
        <v>3982.83</v>
      </c>
      <c r="K277" s="42">
        <f t="shared" si="48"/>
        <v>41017.17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</row>
    <row r="278" spans="1:320" s="28" customFormat="1" x14ac:dyDescent="0.25">
      <c r="A278" s="26" t="s">
        <v>12</v>
      </c>
      <c r="B278" s="26">
        <v>11</v>
      </c>
      <c r="C278" s="27"/>
      <c r="D278" s="26"/>
      <c r="E278" s="49">
        <f t="shared" ref="E278:J278" si="49">SUM(E267:E277)</f>
        <v>508000</v>
      </c>
      <c r="F278" s="49">
        <f t="shared" si="49"/>
        <v>14579.6</v>
      </c>
      <c r="G278" s="49">
        <f t="shared" si="49"/>
        <v>17208.79</v>
      </c>
      <c r="H278" s="49">
        <f t="shared" si="49"/>
        <v>15443.2</v>
      </c>
      <c r="I278" s="49">
        <f t="shared" si="49"/>
        <v>33569.269999999997</v>
      </c>
      <c r="J278" s="49">
        <f t="shared" si="49"/>
        <v>80800.86</v>
      </c>
      <c r="K278" s="49">
        <f>SUM(K267:K271)+K272+K273+K274+K275+K276+K277</f>
        <v>427199.14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</row>
    <row r="279" spans="1:320" s="12" customFormat="1" x14ac:dyDescent="0.25">
      <c r="A279" s="11"/>
      <c r="B279" s="11"/>
      <c r="C279" s="16"/>
      <c r="D279" s="11"/>
      <c r="E279" s="53"/>
      <c r="F279" s="53"/>
      <c r="G279" s="53"/>
      <c r="H279" s="53"/>
      <c r="I279" s="53"/>
      <c r="J279" s="53"/>
      <c r="K279" s="53"/>
    </row>
    <row r="280" spans="1:320" x14ac:dyDescent="0.25">
      <c r="A280" s="87" t="s">
        <v>82</v>
      </c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</row>
    <row r="281" spans="1:320" x14ac:dyDescent="0.25">
      <c r="A281" t="s">
        <v>433</v>
      </c>
      <c r="B281" t="s">
        <v>81</v>
      </c>
      <c r="C281" s="14" t="s">
        <v>312</v>
      </c>
      <c r="D281" t="s">
        <v>205</v>
      </c>
      <c r="E281" s="42">
        <v>165000</v>
      </c>
      <c r="F281" s="42">
        <v>4735.5</v>
      </c>
      <c r="G281" s="42">
        <v>27394.99</v>
      </c>
      <c r="H281" s="42">
        <v>5016</v>
      </c>
      <c r="I281" s="42">
        <v>25</v>
      </c>
      <c r="J281" s="42">
        <v>37171.49</v>
      </c>
      <c r="K281" s="42">
        <f>E281-J281</f>
        <v>127828.51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</row>
    <row r="282" spans="1:320" x14ac:dyDescent="0.25">
      <c r="A282" s="2" t="s">
        <v>12</v>
      </c>
      <c r="B282" s="2">
        <v>1</v>
      </c>
      <c r="C282" s="15"/>
      <c r="D282" s="2"/>
      <c r="E282" s="50">
        <f t="shared" ref="E282:K282" si="50">SUM(E281:E281)</f>
        <v>165000</v>
      </c>
      <c r="F282" s="50">
        <f t="shared" si="50"/>
        <v>4735.5</v>
      </c>
      <c r="G282" s="50">
        <f>SUM(G281:G281)</f>
        <v>27394.99</v>
      </c>
      <c r="H282" s="50">
        <f t="shared" si="50"/>
        <v>5016</v>
      </c>
      <c r="I282" s="50">
        <f t="shared" si="50"/>
        <v>25</v>
      </c>
      <c r="J282" s="50">
        <f t="shared" si="50"/>
        <v>37171.49</v>
      </c>
      <c r="K282" s="50">
        <f t="shared" si="50"/>
        <v>127828.51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</row>
    <row r="283" spans="1:320" s="12" customFormat="1" x14ac:dyDescent="0.25">
      <c r="A283" s="11"/>
      <c r="B283" s="11"/>
      <c r="C283" s="16"/>
      <c r="D283" s="11"/>
      <c r="E283" s="53"/>
      <c r="F283" s="53"/>
      <c r="G283" s="53"/>
      <c r="H283" s="53"/>
      <c r="I283" s="53"/>
      <c r="J283" s="53"/>
      <c r="K283" s="53"/>
    </row>
    <row r="284" spans="1:320" x14ac:dyDescent="0.25">
      <c r="A284" s="87" t="s">
        <v>84</v>
      </c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</row>
    <row r="285" spans="1:320" x14ac:dyDescent="0.25">
      <c r="A285" t="s">
        <v>381</v>
      </c>
      <c r="B285" t="s">
        <v>18</v>
      </c>
      <c r="C285" s="14" t="s">
        <v>311</v>
      </c>
      <c r="D285" t="s">
        <v>206</v>
      </c>
      <c r="E285" s="42">
        <v>41000</v>
      </c>
      <c r="F285" s="42">
        <f>E285*0.0287</f>
        <v>1176.7</v>
      </c>
      <c r="G285">
        <v>583.79</v>
      </c>
      <c r="H285" s="42">
        <f>E285*0.0304</f>
        <v>1246.4000000000001</v>
      </c>
      <c r="I285" s="42">
        <v>1200</v>
      </c>
      <c r="J285" s="42">
        <v>4206.8900000000003</v>
      </c>
      <c r="K285" s="42">
        <f>E285-J285</f>
        <v>36793.11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</row>
    <row r="286" spans="1:320" x14ac:dyDescent="0.25">
      <c r="A286" t="s">
        <v>210</v>
      </c>
      <c r="B286" t="s">
        <v>87</v>
      </c>
      <c r="C286" s="14" t="s">
        <v>311</v>
      </c>
      <c r="D286" t="s">
        <v>206</v>
      </c>
      <c r="E286" s="42">
        <v>41000</v>
      </c>
      <c r="F286" s="42">
        <f>E286*0.0287</f>
        <v>1176.7</v>
      </c>
      <c r="G286">
        <v>347.17</v>
      </c>
      <c r="H286" s="42">
        <f>E286*0.0304</f>
        <v>1246.4000000000001</v>
      </c>
      <c r="I286" s="42">
        <v>3252.45</v>
      </c>
      <c r="J286" s="42">
        <v>6022.72</v>
      </c>
      <c r="K286" s="42">
        <f t="shared" ref="K286:K289" si="51">E286-J286</f>
        <v>34977.279999999999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</row>
    <row r="287" spans="1:320" x14ac:dyDescent="0.25">
      <c r="A287" t="s">
        <v>221</v>
      </c>
      <c r="B287" t="s">
        <v>220</v>
      </c>
      <c r="C287" s="14" t="s">
        <v>312</v>
      </c>
      <c r="D287" t="s">
        <v>206</v>
      </c>
      <c r="E287" s="42">
        <v>41000</v>
      </c>
      <c r="F287" s="42">
        <f>E287*0.0287</f>
        <v>1176.7</v>
      </c>
      <c r="G287">
        <v>583.79</v>
      </c>
      <c r="H287" s="42">
        <f>E287*0.0304</f>
        <v>1246.4000000000001</v>
      </c>
      <c r="I287" s="42">
        <v>175</v>
      </c>
      <c r="J287" s="42">
        <v>3181.89</v>
      </c>
      <c r="K287" s="42">
        <f t="shared" si="51"/>
        <v>37818.11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</row>
    <row r="288" spans="1:320" x14ac:dyDescent="0.25">
      <c r="A288" t="s">
        <v>222</v>
      </c>
      <c r="B288" t="s">
        <v>49</v>
      </c>
      <c r="C288" s="14" t="s">
        <v>311</v>
      </c>
      <c r="D288" t="s">
        <v>206</v>
      </c>
      <c r="E288" s="42">
        <v>36000</v>
      </c>
      <c r="F288" s="42">
        <f>E288*0.0287</f>
        <v>1033.2</v>
      </c>
      <c r="G288" s="42">
        <v>0</v>
      </c>
      <c r="H288" s="42">
        <f>E288*0.0304</f>
        <v>1094.4000000000001</v>
      </c>
      <c r="I288" s="42">
        <v>1975</v>
      </c>
      <c r="J288" s="42">
        <v>4102.6000000000004</v>
      </c>
      <c r="K288" s="42">
        <f>E288-J288</f>
        <v>31897.4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</row>
    <row r="289" spans="1:282" x14ac:dyDescent="0.25">
      <c r="A289" t="s">
        <v>188</v>
      </c>
      <c r="B289" t="s">
        <v>87</v>
      </c>
      <c r="C289" s="14" t="s">
        <v>311</v>
      </c>
      <c r="D289" t="s">
        <v>206</v>
      </c>
      <c r="E289" s="42">
        <v>41000</v>
      </c>
      <c r="F289" s="42">
        <f>E289*0.0287</f>
        <v>1176.7</v>
      </c>
      <c r="G289">
        <v>347.17</v>
      </c>
      <c r="H289" s="42">
        <f>E289*0.0304</f>
        <v>1246.4000000000001</v>
      </c>
      <c r="I289" s="42">
        <v>1752.45</v>
      </c>
      <c r="J289" s="42">
        <v>4522.72</v>
      </c>
      <c r="K289" s="42">
        <f t="shared" si="51"/>
        <v>36477.279999999999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</row>
    <row r="290" spans="1:282" x14ac:dyDescent="0.25">
      <c r="A290" s="2" t="s">
        <v>12</v>
      </c>
      <c r="B290" s="2">
        <v>5</v>
      </c>
      <c r="C290" s="15"/>
      <c r="D290" s="2"/>
      <c r="E290" s="50">
        <f t="shared" ref="E290:J290" si="52">SUM(E285:E289)</f>
        <v>200000</v>
      </c>
      <c r="F290" s="50">
        <f t="shared" si="52"/>
        <v>5740</v>
      </c>
      <c r="G290" s="50">
        <f>SUM(G285:G289)</f>
        <v>1861.92</v>
      </c>
      <c r="H290" s="50">
        <f t="shared" si="52"/>
        <v>6080</v>
      </c>
      <c r="I290" s="50">
        <f t="shared" si="52"/>
        <v>8354.9</v>
      </c>
      <c r="J290" s="50">
        <f t="shared" si="52"/>
        <v>22036.82</v>
      </c>
      <c r="K290" s="50">
        <f>SUM(K285:K289)</f>
        <v>177963.18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</row>
    <row r="291" spans="1:282" s="12" customFormat="1" x14ac:dyDescent="0.25">
      <c r="A291" s="11"/>
      <c r="B291" s="11"/>
      <c r="C291" s="16"/>
      <c r="D291" s="11"/>
      <c r="E291" s="53"/>
      <c r="F291" s="53"/>
      <c r="G291" s="53"/>
      <c r="H291" s="53"/>
      <c r="I291" s="53"/>
      <c r="J291" s="53"/>
      <c r="K291" s="53"/>
    </row>
    <row r="292" spans="1:282" x14ac:dyDescent="0.25">
      <c r="A292" s="5" t="s">
        <v>410</v>
      </c>
      <c r="B292" s="5"/>
      <c r="C292" s="17"/>
      <c r="D292" s="5"/>
      <c r="E292" s="54"/>
      <c r="F292" s="54"/>
      <c r="G292" s="54"/>
      <c r="H292" s="54"/>
      <c r="I292" s="54"/>
      <c r="J292" s="54"/>
      <c r="K292" s="54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</row>
    <row r="293" spans="1:282" s="2" customFormat="1" x14ac:dyDescent="0.25">
      <c r="A293" s="12" t="s">
        <v>88</v>
      </c>
      <c r="B293" s="12" t="s">
        <v>83</v>
      </c>
      <c r="C293" s="14" t="s">
        <v>311</v>
      </c>
      <c r="D293" t="s">
        <v>205</v>
      </c>
      <c r="E293" s="42">
        <v>101000</v>
      </c>
      <c r="F293" s="42">
        <f>E293*0.0287</f>
        <v>2898.7</v>
      </c>
      <c r="G293" s="63">
        <v>11551.87</v>
      </c>
      <c r="H293" s="42">
        <f>E293*0.0304</f>
        <v>3070.4</v>
      </c>
      <c r="I293" s="63">
        <v>3329.9</v>
      </c>
      <c r="J293" s="42">
        <f>+F293+G293+H293+I293</f>
        <v>20850.87</v>
      </c>
      <c r="K293" s="42">
        <f>E293-J293</f>
        <v>80149.13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</row>
    <row r="294" spans="1:282" x14ac:dyDescent="0.25">
      <c r="A294" s="26" t="s">
        <v>12</v>
      </c>
      <c r="B294" s="26">
        <v>1</v>
      </c>
      <c r="C294" s="27"/>
      <c r="D294" s="26"/>
      <c r="E294" s="49">
        <f t="shared" ref="E294:K294" si="53">SUM(E293)</f>
        <v>101000</v>
      </c>
      <c r="F294" s="49">
        <f t="shared" si="53"/>
        <v>2898.7</v>
      </c>
      <c r="G294" s="49">
        <f>SUM(G293)</f>
        <v>11551.87</v>
      </c>
      <c r="H294" s="49">
        <f t="shared" si="53"/>
        <v>3070.4</v>
      </c>
      <c r="I294" s="49">
        <f t="shared" si="53"/>
        <v>3329.9</v>
      </c>
      <c r="J294" s="49">
        <f t="shared" si="53"/>
        <v>20850.87</v>
      </c>
      <c r="K294" s="49">
        <f t="shared" si="53"/>
        <v>80149.13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</row>
    <row r="295" spans="1:282" s="12" customFormat="1" x14ac:dyDescent="0.25">
      <c r="A295" s="11"/>
      <c r="B295" s="11"/>
      <c r="C295" s="16"/>
      <c r="D295" s="11"/>
      <c r="E295" s="53"/>
      <c r="F295" s="53"/>
      <c r="G295" s="53"/>
      <c r="H295" s="53"/>
      <c r="I295" s="53"/>
      <c r="J295" s="53"/>
      <c r="K295" s="53"/>
    </row>
    <row r="296" spans="1:282" s="12" customFormat="1" x14ac:dyDescent="0.25">
      <c r="A296" s="11" t="s">
        <v>436</v>
      </c>
      <c r="B296" s="11"/>
      <c r="C296" s="16"/>
      <c r="D296" s="11"/>
      <c r="E296" s="53"/>
      <c r="F296" s="53"/>
      <c r="G296" s="53"/>
      <c r="H296" s="53"/>
      <c r="I296" s="53"/>
      <c r="J296" s="53"/>
      <c r="K296" s="53"/>
    </row>
    <row r="297" spans="1:282" s="12" customFormat="1" x14ac:dyDescent="0.25">
      <c r="A297" s="12" t="s">
        <v>445</v>
      </c>
      <c r="B297" s="12" t="s">
        <v>16</v>
      </c>
      <c r="C297" s="41" t="s">
        <v>311</v>
      </c>
      <c r="D297" s="12" t="s">
        <v>205</v>
      </c>
      <c r="E297" s="56">
        <v>101000</v>
      </c>
      <c r="F297" s="56">
        <v>2898.7</v>
      </c>
      <c r="G297" s="63">
        <v>11946.23</v>
      </c>
      <c r="H297" s="56">
        <v>3070.4</v>
      </c>
      <c r="I297" s="63">
        <v>1602.45</v>
      </c>
      <c r="J297" s="42">
        <v>19517.78</v>
      </c>
      <c r="K297" s="56">
        <f>E297-J297</f>
        <v>81482.22</v>
      </c>
    </row>
    <row r="298" spans="1:282" s="29" customFormat="1" x14ac:dyDescent="0.25">
      <c r="A298" s="2" t="s">
        <v>12</v>
      </c>
      <c r="B298" s="2">
        <v>1</v>
      </c>
      <c r="C298" s="15"/>
      <c r="D298" s="2"/>
      <c r="E298" s="50">
        <f t="shared" ref="E298:K298" si="54">E297</f>
        <v>101000</v>
      </c>
      <c r="F298" s="50">
        <f t="shared" si="54"/>
        <v>2898.7</v>
      </c>
      <c r="G298" s="50">
        <f>G297</f>
        <v>11946.23</v>
      </c>
      <c r="H298" s="50">
        <f t="shared" si="54"/>
        <v>3070.4</v>
      </c>
      <c r="I298" s="50">
        <f t="shared" si="54"/>
        <v>1602.45</v>
      </c>
      <c r="J298" s="50">
        <f t="shared" si="54"/>
        <v>19517.78</v>
      </c>
      <c r="K298" s="50">
        <f t="shared" si="54"/>
        <v>81482.22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</row>
    <row r="299" spans="1:282" s="12" customFormat="1" x14ac:dyDescent="0.25">
      <c r="A299" s="11"/>
      <c r="B299" s="11"/>
      <c r="C299" s="16"/>
      <c r="D299" s="11"/>
      <c r="E299" s="53"/>
      <c r="F299" s="53"/>
      <c r="G299" s="53"/>
      <c r="H299" s="53"/>
      <c r="I299" s="53"/>
      <c r="J299" s="53"/>
      <c r="K299" s="53"/>
    </row>
    <row r="300" spans="1:282" x14ac:dyDescent="0.25">
      <c r="A300" s="5" t="s">
        <v>89</v>
      </c>
      <c r="B300" s="5"/>
      <c r="C300" s="17"/>
      <c r="D300" s="5"/>
      <c r="E300" s="54"/>
      <c r="F300" s="54"/>
      <c r="G300" s="54"/>
      <c r="H300" s="54"/>
      <c r="I300" s="54"/>
      <c r="J300" s="54"/>
      <c r="K300" s="54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</row>
    <row r="301" spans="1:282" x14ac:dyDescent="0.25">
      <c r="A301" t="s">
        <v>90</v>
      </c>
      <c r="B301" t="s">
        <v>91</v>
      </c>
      <c r="C301" s="14" t="s">
        <v>311</v>
      </c>
      <c r="D301" t="s">
        <v>205</v>
      </c>
      <c r="E301" s="42">
        <v>81000</v>
      </c>
      <c r="F301" s="42">
        <f>E301*0.0287</f>
        <v>2324.6999999999998</v>
      </c>
      <c r="G301" s="63">
        <v>7636.09</v>
      </c>
      <c r="H301" s="42">
        <f t="shared" ref="H301:H306" si="55">E301*0.0304</f>
        <v>2462.4</v>
      </c>
      <c r="I301" s="42">
        <v>425</v>
      </c>
      <c r="J301" s="42">
        <f t="shared" ref="J301:J307" si="56">+F301+G301+H301+I301</f>
        <v>12848.19</v>
      </c>
      <c r="K301" s="42">
        <f t="shared" ref="K301:K307" si="57">+E301-J301</f>
        <v>68151.81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</row>
    <row r="302" spans="1:282" x14ac:dyDescent="0.25">
      <c r="A302" t="s">
        <v>92</v>
      </c>
      <c r="B302" t="s">
        <v>43</v>
      </c>
      <c r="C302" s="14" t="s">
        <v>312</v>
      </c>
      <c r="D302" t="s">
        <v>206</v>
      </c>
      <c r="E302" s="42">
        <v>24150</v>
      </c>
      <c r="F302" s="42">
        <f>E302*0.0287</f>
        <v>693.11</v>
      </c>
      <c r="G302" s="42">
        <v>0</v>
      </c>
      <c r="H302" s="42">
        <f t="shared" si="55"/>
        <v>734.16</v>
      </c>
      <c r="I302" s="42">
        <v>1654</v>
      </c>
      <c r="J302" s="42">
        <f t="shared" si="56"/>
        <v>3081.27</v>
      </c>
      <c r="K302" s="42">
        <f t="shared" si="57"/>
        <v>21068.73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</row>
    <row r="303" spans="1:282" x14ac:dyDescent="0.25">
      <c r="A303" t="s">
        <v>93</v>
      </c>
      <c r="B303" t="s">
        <v>427</v>
      </c>
      <c r="C303" s="14" t="s">
        <v>311</v>
      </c>
      <c r="D303" t="s">
        <v>206</v>
      </c>
      <c r="E303" s="42">
        <v>90000</v>
      </c>
      <c r="F303" s="42">
        <f t="shared" ref="F303:F307" si="58">E303*0.0287</f>
        <v>2583</v>
      </c>
      <c r="G303" s="63">
        <v>9753.1200000000008</v>
      </c>
      <c r="H303" s="42">
        <f t="shared" si="55"/>
        <v>2736</v>
      </c>
      <c r="I303" s="42">
        <v>25</v>
      </c>
      <c r="J303" s="42">
        <f t="shared" si="56"/>
        <v>15097.12</v>
      </c>
      <c r="K303" s="42">
        <f t="shared" si="57"/>
        <v>74902.880000000005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</row>
    <row r="304" spans="1:282" x14ac:dyDescent="0.25">
      <c r="A304" t="s">
        <v>94</v>
      </c>
      <c r="B304" t="s">
        <v>184</v>
      </c>
      <c r="C304" s="14" t="s">
        <v>311</v>
      </c>
      <c r="D304" t="s">
        <v>205</v>
      </c>
      <c r="E304" s="42">
        <v>41000</v>
      </c>
      <c r="F304" s="42">
        <f t="shared" si="58"/>
        <v>1176.7</v>
      </c>
      <c r="G304">
        <v>583.79</v>
      </c>
      <c r="H304" s="42">
        <f t="shared" si="55"/>
        <v>1246.4000000000001</v>
      </c>
      <c r="I304" s="42">
        <v>665</v>
      </c>
      <c r="J304" s="42">
        <f t="shared" si="56"/>
        <v>3671.89</v>
      </c>
      <c r="K304" s="42">
        <f t="shared" si="57"/>
        <v>37328.11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</row>
    <row r="305" spans="1:282" x14ac:dyDescent="0.25">
      <c r="A305" t="s">
        <v>201</v>
      </c>
      <c r="B305" t="s">
        <v>91</v>
      </c>
      <c r="C305" s="14" t="s">
        <v>311</v>
      </c>
      <c r="D305" t="s">
        <v>206</v>
      </c>
      <c r="E305" s="42">
        <v>41000</v>
      </c>
      <c r="F305" s="42">
        <f t="shared" si="58"/>
        <v>1176.7</v>
      </c>
      <c r="G305">
        <v>583.79</v>
      </c>
      <c r="H305" s="42">
        <f t="shared" si="55"/>
        <v>1246.4000000000001</v>
      </c>
      <c r="I305" s="42">
        <v>863</v>
      </c>
      <c r="J305" s="42">
        <f t="shared" si="56"/>
        <v>3869.89</v>
      </c>
      <c r="K305" s="42">
        <f t="shared" si="57"/>
        <v>37130.11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</row>
    <row r="306" spans="1:282" x14ac:dyDescent="0.25">
      <c r="A306" t="s">
        <v>280</v>
      </c>
      <c r="B306" t="s">
        <v>208</v>
      </c>
      <c r="C306" s="14" t="s">
        <v>311</v>
      </c>
      <c r="D306" t="s">
        <v>206</v>
      </c>
      <c r="E306" s="42">
        <v>32000</v>
      </c>
      <c r="F306" s="42">
        <f t="shared" si="58"/>
        <v>918.4</v>
      </c>
      <c r="G306" s="42">
        <v>0</v>
      </c>
      <c r="H306" s="42">
        <f t="shared" si="55"/>
        <v>972.8</v>
      </c>
      <c r="I306" s="42">
        <v>1602.45</v>
      </c>
      <c r="J306" s="42">
        <f t="shared" si="56"/>
        <v>3493.65</v>
      </c>
      <c r="K306" s="42">
        <f t="shared" si="57"/>
        <v>28506.35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</row>
    <row r="307" spans="1:282" x14ac:dyDescent="0.25">
      <c r="A307" t="s">
        <v>394</v>
      </c>
      <c r="B307" t="s">
        <v>428</v>
      </c>
      <c r="C307" s="14" t="s">
        <v>312</v>
      </c>
      <c r="D307" t="s">
        <v>206</v>
      </c>
      <c r="E307" s="42">
        <v>133000</v>
      </c>
      <c r="F307" s="42">
        <f t="shared" si="58"/>
        <v>3817.1</v>
      </c>
      <c r="G307" s="63">
        <v>19867.79</v>
      </c>
      <c r="H307" s="42">
        <v>4043.2</v>
      </c>
      <c r="I307" s="42">
        <v>25</v>
      </c>
      <c r="J307" s="42">
        <f t="shared" si="56"/>
        <v>27753.09</v>
      </c>
      <c r="K307" s="42">
        <f t="shared" si="57"/>
        <v>105246.91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</row>
    <row r="308" spans="1:282" x14ac:dyDescent="0.25">
      <c r="A308" s="2" t="s">
        <v>12</v>
      </c>
      <c r="B308" s="2">
        <v>7</v>
      </c>
      <c r="C308" s="15"/>
      <c r="D308" s="2"/>
      <c r="E308" s="50">
        <f t="shared" ref="E308:K308" si="59">SUM(E301:E307)</f>
        <v>442150</v>
      </c>
      <c r="F308" s="50">
        <f t="shared" si="59"/>
        <v>12689.71</v>
      </c>
      <c r="G308" s="50">
        <f t="shared" si="59"/>
        <v>38424.58</v>
      </c>
      <c r="H308" s="50">
        <f t="shared" si="59"/>
        <v>13441.36</v>
      </c>
      <c r="I308" s="50">
        <f t="shared" si="59"/>
        <v>5259.45</v>
      </c>
      <c r="J308" s="50">
        <f t="shared" si="59"/>
        <v>69815.100000000006</v>
      </c>
      <c r="K308" s="50">
        <f t="shared" si="59"/>
        <v>372334.9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</row>
    <row r="309" spans="1:282" s="12" customFormat="1" x14ac:dyDescent="0.25">
      <c r="A309" s="11"/>
      <c r="B309" s="11"/>
      <c r="C309" s="16"/>
      <c r="D309" s="11"/>
      <c r="E309" s="53"/>
      <c r="F309" s="53"/>
      <c r="G309" s="53"/>
      <c r="H309" s="53"/>
      <c r="I309" s="53"/>
      <c r="J309" s="53"/>
      <c r="K309" s="53"/>
    </row>
    <row r="310" spans="1:282" x14ac:dyDescent="0.25">
      <c r="A310" s="5" t="s">
        <v>266</v>
      </c>
      <c r="B310" s="5"/>
      <c r="C310" s="17"/>
      <c r="D310" s="5"/>
      <c r="E310" s="54"/>
      <c r="F310" s="54"/>
      <c r="G310" s="54"/>
      <c r="H310" s="54"/>
      <c r="I310" s="54"/>
      <c r="J310" s="54"/>
      <c r="K310" s="54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</row>
    <row r="311" spans="1:282" x14ac:dyDescent="0.25">
      <c r="A311" s="12" t="s">
        <v>95</v>
      </c>
      <c r="B311" t="s">
        <v>96</v>
      </c>
      <c r="C311" s="14" t="s">
        <v>311</v>
      </c>
      <c r="D311" t="s">
        <v>205</v>
      </c>
      <c r="E311" s="42">
        <v>66000</v>
      </c>
      <c r="F311" s="42">
        <f>E311*0.0287</f>
        <v>1894.2</v>
      </c>
      <c r="G311" s="63">
        <v>4615.76</v>
      </c>
      <c r="H311" s="42">
        <f>E311*0.0304</f>
        <v>2006.4</v>
      </c>
      <c r="I311" s="42">
        <v>125</v>
      </c>
      <c r="J311" s="42">
        <v>8641.36</v>
      </c>
      <c r="K311" s="42">
        <f>E311-J311</f>
        <v>57358.64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</row>
    <row r="312" spans="1:282" x14ac:dyDescent="0.25">
      <c r="A312" t="s">
        <v>97</v>
      </c>
      <c r="B312" t="s">
        <v>429</v>
      </c>
      <c r="C312" s="14" t="s">
        <v>311</v>
      </c>
      <c r="D312" t="s">
        <v>205</v>
      </c>
      <c r="E312" s="42">
        <v>66000</v>
      </c>
      <c r="F312" s="42">
        <f>E312*0.0287</f>
        <v>1894.2</v>
      </c>
      <c r="G312" s="63">
        <v>4300.2700000000004</v>
      </c>
      <c r="H312" s="42">
        <f>E312*0.0304</f>
        <v>2006.4</v>
      </c>
      <c r="I312" s="63">
        <v>1602.45</v>
      </c>
      <c r="J312" s="42">
        <v>9803.32</v>
      </c>
      <c r="K312" s="42">
        <f>E312-J312</f>
        <v>56196.68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</row>
    <row r="313" spans="1:282" x14ac:dyDescent="0.25">
      <c r="A313" t="s">
        <v>98</v>
      </c>
      <c r="B313" t="s">
        <v>99</v>
      </c>
      <c r="C313" s="14" t="s">
        <v>312</v>
      </c>
      <c r="D313" t="s">
        <v>205</v>
      </c>
      <c r="E313" s="42">
        <v>60000</v>
      </c>
      <c r="F313" s="42">
        <v>1722</v>
      </c>
      <c r="G313" s="42">
        <v>0</v>
      </c>
      <c r="H313" s="42">
        <f>E313*0.0304</f>
        <v>1824</v>
      </c>
      <c r="I313" s="42">
        <v>25</v>
      </c>
      <c r="J313" s="42">
        <v>3571</v>
      </c>
      <c r="K313" s="42">
        <f>E313-J313</f>
        <v>56429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</row>
    <row r="314" spans="1:282" x14ac:dyDescent="0.25">
      <c r="A314" t="s">
        <v>269</v>
      </c>
      <c r="B314" t="s">
        <v>96</v>
      </c>
      <c r="C314" s="14" t="s">
        <v>311</v>
      </c>
      <c r="D314" t="s">
        <v>205</v>
      </c>
      <c r="E314" s="42">
        <v>60000</v>
      </c>
      <c r="F314" s="42">
        <v>1722</v>
      </c>
      <c r="G314" s="63">
        <v>3486.68</v>
      </c>
      <c r="H314" s="42">
        <v>1824</v>
      </c>
      <c r="I314" s="42">
        <v>25</v>
      </c>
      <c r="J314" s="42">
        <v>7057.68</v>
      </c>
      <c r="K314" s="42">
        <f>E314-J314</f>
        <v>52942.32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</row>
    <row r="315" spans="1:282" x14ac:dyDescent="0.25">
      <c r="A315" t="s">
        <v>267</v>
      </c>
      <c r="B315" t="s">
        <v>16</v>
      </c>
      <c r="C315" s="14" t="s">
        <v>311</v>
      </c>
      <c r="D315" t="s">
        <v>206</v>
      </c>
      <c r="E315" s="42">
        <v>106500</v>
      </c>
      <c r="F315" s="42">
        <f>E315*0.0287</f>
        <v>3056.55</v>
      </c>
      <c r="G315" s="63">
        <v>13634.33</v>
      </c>
      <c r="H315" s="42">
        <f>E315*0.0304</f>
        <v>3237.6</v>
      </c>
      <c r="I315" s="42">
        <v>25</v>
      </c>
      <c r="J315" s="42">
        <v>19953.48</v>
      </c>
      <c r="K315" s="42">
        <f t="shared" ref="K315" si="60">E315-J315</f>
        <v>86546.52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</row>
    <row r="316" spans="1:282" x14ac:dyDescent="0.25">
      <c r="A316" s="2" t="s">
        <v>12</v>
      </c>
      <c r="B316" s="2">
        <v>5</v>
      </c>
      <c r="C316" s="15"/>
      <c r="D316" s="2"/>
      <c r="E316" s="50">
        <f t="shared" ref="E316:K316" si="61">SUM(E311:E315)</f>
        <v>358500</v>
      </c>
      <c r="F316" s="50">
        <f t="shared" si="61"/>
        <v>10288.950000000001</v>
      </c>
      <c r="G316" s="50">
        <f>SUM(G311:G315)</f>
        <v>26037.040000000001</v>
      </c>
      <c r="H316" s="50">
        <f t="shared" si="61"/>
        <v>10898.4</v>
      </c>
      <c r="I316" s="50">
        <f t="shared" si="61"/>
        <v>1802.45</v>
      </c>
      <c r="J316" s="50">
        <f t="shared" si="61"/>
        <v>49026.84</v>
      </c>
      <c r="K316" s="50">
        <f t="shared" si="61"/>
        <v>309473.15999999997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</row>
    <row r="317" spans="1:282" x14ac:dyDescent="0.25"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</row>
    <row r="318" spans="1:282" x14ac:dyDescent="0.25">
      <c r="A318" s="5" t="s">
        <v>409</v>
      </c>
      <c r="B318" s="5"/>
      <c r="C318" s="17"/>
      <c r="D318" s="5"/>
      <c r="E318" s="54"/>
      <c r="F318" s="54"/>
      <c r="G318" s="54"/>
      <c r="H318" s="54"/>
      <c r="I318" s="54"/>
      <c r="J318" s="54"/>
      <c r="K318" s="54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</row>
    <row r="319" spans="1:282" x14ac:dyDescent="0.25">
      <c r="A319" t="s">
        <v>100</v>
      </c>
      <c r="B319" t="s">
        <v>185</v>
      </c>
      <c r="C319" s="14" t="s">
        <v>311</v>
      </c>
      <c r="D319" t="s">
        <v>205</v>
      </c>
      <c r="E319" s="42">
        <v>41000</v>
      </c>
      <c r="F319" s="42">
        <f>E319*0.0287</f>
        <v>1176.7</v>
      </c>
      <c r="G319" s="42">
        <v>583.79</v>
      </c>
      <c r="H319" s="42">
        <f>E319*0.0304</f>
        <v>1246.4000000000001</v>
      </c>
      <c r="I319" s="42">
        <v>275</v>
      </c>
      <c r="J319" s="42">
        <v>3281.89</v>
      </c>
      <c r="K319" s="42">
        <f>E319-J319</f>
        <v>37718.11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</row>
    <row r="320" spans="1:282" x14ac:dyDescent="0.25">
      <c r="A320" t="s">
        <v>102</v>
      </c>
      <c r="B320" t="s">
        <v>186</v>
      </c>
      <c r="C320" s="14" t="s">
        <v>312</v>
      </c>
      <c r="D320" t="s">
        <v>205</v>
      </c>
      <c r="E320" s="42">
        <v>41000</v>
      </c>
      <c r="F320" s="42">
        <f>E320*0.0287</f>
        <v>1176.7</v>
      </c>
      <c r="G320" s="42">
        <v>583.79</v>
      </c>
      <c r="H320" s="42">
        <f>E320*0.0304</f>
        <v>1246.4000000000001</v>
      </c>
      <c r="I320" s="42">
        <v>295</v>
      </c>
      <c r="J320" s="42">
        <v>3301.89</v>
      </c>
      <c r="K320" s="42">
        <f>E320-J320</f>
        <v>37698.11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</row>
    <row r="321" spans="1:282" s="2" customFormat="1" x14ac:dyDescent="0.25">
      <c r="A321" t="s">
        <v>103</v>
      </c>
      <c r="B321" t="s">
        <v>186</v>
      </c>
      <c r="C321" s="14" t="s">
        <v>312</v>
      </c>
      <c r="D321" t="s">
        <v>205</v>
      </c>
      <c r="E321" s="42">
        <v>41000</v>
      </c>
      <c r="F321" s="42">
        <f>E321*0.0287</f>
        <v>1176.7</v>
      </c>
      <c r="G321" s="42">
        <v>583.79</v>
      </c>
      <c r="H321" s="42">
        <f>E321*0.0304</f>
        <v>1246.4000000000001</v>
      </c>
      <c r="I321" s="42">
        <v>175</v>
      </c>
      <c r="J321" s="42">
        <v>3181.89</v>
      </c>
      <c r="K321" s="42">
        <f>E321-J321</f>
        <v>37818.11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</row>
    <row r="322" spans="1:282" x14ac:dyDescent="0.25">
      <c r="A322" t="s">
        <v>369</v>
      </c>
      <c r="B322" t="s">
        <v>83</v>
      </c>
      <c r="C322" s="14" t="s">
        <v>312</v>
      </c>
      <c r="D322" t="s">
        <v>206</v>
      </c>
      <c r="E322" s="42">
        <v>41000</v>
      </c>
      <c r="F322" s="42">
        <v>1176.7</v>
      </c>
      <c r="G322" s="42">
        <v>583.79</v>
      </c>
      <c r="H322" s="42">
        <f>E322*0.0304</f>
        <v>1246.4000000000001</v>
      </c>
      <c r="I322" s="42">
        <v>565</v>
      </c>
      <c r="J322" s="42">
        <v>3571.89</v>
      </c>
      <c r="K322" s="42">
        <f>E322-J322</f>
        <v>37428.11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</row>
    <row r="323" spans="1:282" x14ac:dyDescent="0.25">
      <c r="A323" t="s">
        <v>223</v>
      </c>
      <c r="B323" t="s">
        <v>437</v>
      </c>
      <c r="C323" s="14" t="s">
        <v>311</v>
      </c>
      <c r="D323" t="s">
        <v>206</v>
      </c>
      <c r="E323" s="42">
        <v>41000</v>
      </c>
      <c r="F323" s="42">
        <v>1176.7</v>
      </c>
      <c r="G323" s="42">
        <v>583.79</v>
      </c>
      <c r="H323" s="42">
        <f>E323*0.0304</f>
        <v>1246.4000000000001</v>
      </c>
      <c r="I323" s="42">
        <v>275</v>
      </c>
      <c r="J323" s="42">
        <v>3281.89</v>
      </c>
      <c r="K323" s="42">
        <f>E323-J323</f>
        <v>37718.11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</row>
    <row r="324" spans="1:282" x14ac:dyDescent="0.25">
      <c r="A324" s="2" t="s">
        <v>12</v>
      </c>
      <c r="B324" s="2">
        <v>5</v>
      </c>
      <c r="C324" s="15"/>
      <c r="D324" s="2"/>
      <c r="E324" s="50">
        <f t="shared" ref="E324:K324" si="62">SUM(E319:E323)</f>
        <v>205000</v>
      </c>
      <c r="F324" s="50">
        <f t="shared" si="62"/>
        <v>5883.5</v>
      </c>
      <c r="G324" s="49">
        <f>SUM(G319:G323)</f>
        <v>2918.95</v>
      </c>
      <c r="H324" s="50">
        <f t="shared" si="62"/>
        <v>6232</v>
      </c>
      <c r="I324" s="50">
        <f t="shared" si="62"/>
        <v>1585</v>
      </c>
      <c r="J324" s="50">
        <f t="shared" si="62"/>
        <v>16619.45</v>
      </c>
      <c r="K324" s="50">
        <f t="shared" si="62"/>
        <v>188380.55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</row>
    <row r="325" spans="1:282" x14ac:dyDescent="0.25"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</row>
    <row r="326" spans="1:282" x14ac:dyDescent="0.25">
      <c r="A326" s="1" t="s">
        <v>194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</row>
    <row r="327" spans="1:282" x14ac:dyDescent="0.25">
      <c r="A327" t="s">
        <v>326</v>
      </c>
      <c r="B327" t="s">
        <v>327</v>
      </c>
      <c r="C327" s="14" t="s">
        <v>311</v>
      </c>
      <c r="D327" t="s">
        <v>206</v>
      </c>
      <c r="E327" s="42">
        <v>32000</v>
      </c>
      <c r="F327" s="42">
        <v>918.4</v>
      </c>
      <c r="G327" s="42">
        <v>0</v>
      </c>
      <c r="H327" s="42">
        <v>972.8</v>
      </c>
      <c r="I327" s="42">
        <v>4770.95</v>
      </c>
      <c r="J327" s="42">
        <v>6662.15</v>
      </c>
      <c r="K327" s="42">
        <f>E327-J327</f>
        <v>25337.85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</row>
    <row r="328" spans="1:282" x14ac:dyDescent="0.25">
      <c r="A328" s="6" t="s">
        <v>271</v>
      </c>
      <c r="B328" s="6" t="s">
        <v>272</v>
      </c>
      <c r="C328" s="14" t="s">
        <v>311</v>
      </c>
      <c r="D328" s="9" t="s">
        <v>206</v>
      </c>
      <c r="E328" s="42">
        <v>28000</v>
      </c>
      <c r="F328" s="42">
        <v>803.6</v>
      </c>
      <c r="G328" s="42">
        <v>0</v>
      </c>
      <c r="H328" s="42">
        <f>E328*0.0304</f>
        <v>851.2</v>
      </c>
      <c r="I328" s="42">
        <v>3702.36</v>
      </c>
      <c r="J328" s="42">
        <v>5357.16</v>
      </c>
      <c r="K328" s="42">
        <f>E328-J328</f>
        <v>22642.84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</row>
    <row r="329" spans="1:282" s="28" customFormat="1" x14ac:dyDescent="0.25">
      <c r="A329" s="6" t="s">
        <v>190</v>
      </c>
      <c r="B329" s="6" t="s">
        <v>91</v>
      </c>
      <c r="C329" s="14" t="s">
        <v>312</v>
      </c>
      <c r="D329" s="9" t="s">
        <v>206</v>
      </c>
      <c r="E329" s="42">
        <v>65000</v>
      </c>
      <c r="F329" s="42">
        <v>1865.5</v>
      </c>
      <c r="G329" s="42">
        <v>4427.58</v>
      </c>
      <c r="H329" s="42">
        <v>1976</v>
      </c>
      <c r="I329" s="42">
        <v>175</v>
      </c>
      <c r="J329" s="42">
        <v>8444.08</v>
      </c>
      <c r="K329" s="42">
        <f>E329-J329</f>
        <v>56555.92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</row>
    <row r="330" spans="1:282" x14ac:dyDescent="0.25">
      <c r="A330" s="26" t="s">
        <v>12</v>
      </c>
      <c r="B330" s="26">
        <v>3</v>
      </c>
      <c r="C330" s="27"/>
      <c r="D330" s="26"/>
      <c r="E330" s="49">
        <f>SUM(E328:E328)+E327+E329</f>
        <v>125000</v>
      </c>
      <c r="F330" s="49">
        <f>SUM(F328:F328)+F327+F329</f>
        <v>3587.5</v>
      </c>
      <c r="G330" s="49">
        <f>+G329+G328+G327</f>
        <v>4427.58</v>
      </c>
      <c r="H330" s="49">
        <f>SUM(H328:H328)+H327+H329</f>
        <v>3800</v>
      </c>
      <c r="I330" s="49">
        <f>SUM(I328:I328)+I327+I329</f>
        <v>8648.31</v>
      </c>
      <c r="J330" s="49">
        <f>SUM(J328:J328)+J327+J329</f>
        <v>20463.39</v>
      </c>
      <c r="K330" s="49">
        <f>SUM(K328:K328)+K327+K329</f>
        <v>104536.61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</row>
    <row r="331" spans="1:282" x14ac:dyDescent="0.25"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</row>
    <row r="332" spans="1:282" s="29" customFormat="1" x14ac:dyDescent="0.25">
      <c r="A332" s="1" t="s">
        <v>331</v>
      </c>
      <c r="B332" s="1"/>
      <c r="C332" s="14"/>
      <c r="D332"/>
      <c r="E332" s="51"/>
      <c r="F332" s="51"/>
      <c r="G332" s="51"/>
      <c r="H332" s="51"/>
      <c r="I332" s="51"/>
      <c r="J332" s="51"/>
      <c r="K332" s="51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</row>
    <row r="333" spans="1:282" x14ac:dyDescent="0.25">
      <c r="A333" t="s">
        <v>40</v>
      </c>
      <c r="B333" t="s">
        <v>272</v>
      </c>
      <c r="C333" s="14" t="s">
        <v>311</v>
      </c>
      <c r="D333" t="s">
        <v>205</v>
      </c>
      <c r="E333" s="42">
        <v>32000</v>
      </c>
      <c r="F333" s="42">
        <v>918.4</v>
      </c>
      <c r="G333" s="42">
        <v>0</v>
      </c>
      <c r="H333" s="42">
        <v>972.8</v>
      </c>
      <c r="I333" s="42">
        <v>10802.85</v>
      </c>
      <c r="J333" s="42">
        <f>+F333+G333+H333+I333</f>
        <v>12694.05</v>
      </c>
      <c r="K333" s="42">
        <f>+E333-J333</f>
        <v>19305.95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</row>
    <row r="334" spans="1:282" x14ac:dyDescent="0.25">
      <c r="A334" s="2" t="s">
        <v>12</v>
      </c>
      <c r="B334" s="2">
        <v>1</v>
      </c>
      <c r="C334" s="15"/>
      <c r="D334" s="2"/>
      <c r="E334" s="50">
        <f>E333</f>
        <v>32000</v>
      </c>
      <c r="F334" s="50">
        <f>SUM(F333)</f>
        <v>918.4</v>
      </c>
      <c r="G334" s="50">
        <f>G333</f>
        <v>0</v>
      </c>
      <c r="H334" s="50">
        <f>H333</f>
        <v>972.8</v>
      </c>
      <c r="I334" s="50">
        <f>I333</f>
        <v>10802.85</v>
      </c>
      <c r="J334" s="50">
        <f>J333</f>
        <v>12694.05</v>
      </c>
      <c r="K334" s="50">
        <f>K333</f>
        <v>19305.95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</row>
    <row r="335" spans="1:282" x14ac:dyDescent="0.25"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</row>
    <row r="336" spans="1:282" x14ac:dyDescent="0.25">
      <c r="A336" s="5" t="s">
        <v>306</v>
      </c>
      <c r="B336" s="5"/>
      <c r="C336" s="17"/>
      <c r="D336" s="5"/>
      <c r="E336" s="54"/>
      <c r="F336" s="54"/>
      <c r="G336" s="54"/>
      <c r="H336" s="54"/>
      <c r="I336" s="54"/>
      <c r="J336" s="54"/>
      <c r="K336" s="54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</row>
    <row r="337" spans="1:282" x14ac:dyDescent="0.25">
      <c r="A337" t="s">
        <v>104</v>
      </c>
      <c r="B337" t="s">
        <v>446</v>
      </c>
      <c r="C337" s="14" t="s">
        <v>311</v>
      </c>
      <c r="D337" t="s">
        <v>206</v>
      </c>
      <c r="E337" s="42">
        <v>48000</v>
      </c>
      <c r="F337" s="42">
        <f t="shared" ref="F337:F342" si="63">E337*0.0287</f>
        <v>1377.6</v>
      </c>
      <c r="G337" s="42">
        <v>1571.73</v>
      </c>
      <c r="H337" s="42">
        <f t="shared" ref="H337:H342" si="64">E337*0.0304</f>
        <v>1459.2</v>
      </c>
      <c r="I337" s="42">
        <v>175</v>
      </c>
      <c r="J337" s="42">
        <v>4583.53</v>
      </c>
      <c r="K337" s="42">
        <f>E337-J337</f>
        <v>43416.47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</row>
    <row r="338" spans="1:282" x14ac:dyDescent="0.25">
      <c r="A338" t="s">
        <v>226</v>
      </c>
      <c r="B338" t="s">
        <v>225</v>
      </c>
      <c r="C338" s="14" t="s">
        <v>312</v>
      </c>
      <c r="D338" t="s">
        <v>206</v>
      </c>
      <c r="E338" s="42">
        <v>30000</v>
      </c>
      <c r="F338" s="42">
        <f t="shared" si="63"/>
        <v>861</v>
      </c>
      <c r="G338" s="42">
        <v>0</v>
      </c>
      <c r="H338" s="42">
        <f t="shared" si="64"/>
        <v>912</v>
      </c>
      <c r="I338" s="42">
        <v>175</v>
      </c>
      <c r="J338" s="42">
        <v>1948</v>
      </c>
      <c r="K338" s="42">
        <f t="shared" ref="K338:K342" si="65">E338-J338</f>
        <v>28052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43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</row>
    <row r="339" spans="1:282" x14ac:dyDescent="0.25">
      <c r="A339" t="s">
        <v>212</v>
      </c>
      <c r="B339" t="s">
        <v>14</v>
      </c>
      <c r="C339" s="14" t="s">
        <v>312</v>
      </c>
      <c r="D339" t="s">
        <v>206</v>
      </c>
      <c r="E339" s="42">
        <v>30000</v>
      </c>
      <c r="F339" s="42">
        <f t="shared" si="63"/>
        <v>861</v>
      </c>
      <c r="G339" s="42">
        <v>0</v>
      </c>
      <c r="H339" s="42">
        <f t="shared" si="64"/>
        <v>912</v>
      </c>
      <c r="I339" s="42">
        <v>1752.45</v>
      </c>
      <c r="J339" s="42">
        <v>3525.45</v>
      </c>
      <c r="K339" s="42">
        <f t="shared" si="65"/>
        <v>26474.55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</row>
    <row r="340" spans="1:282" x14ac:dyDescent="0.25">
      <c r="A340" t="s">
        <v>229</v>
      </c>
      <c r="B340" t="s">
        <v>123</v>
      </c>
      <c r="C340" s="14" t="s">
        <v>311</v>
      </c>
      <c r="D340" t="s">
        <v>206</v>
      </c>
      <c r="E340" s="42">
        <v>30000</v>
      </c>
      <c r="F340" s="42">
        <f t="shared" si="63"/>
        <v>861</v>
      </c>
      <c r="G340" s="42">
        <v>0</v>
      </c>
      <c r="H340" s="42">
        <f t="shared" si="64"/>
        <v>912</v>
      </c>
      <c r="I340" s="42">
        <v>175</v>
      </c>
      <c r="J340" s="42">
        <v>1948</v>
      </c>
      <c r="K340" s="42">
        <f>E340-J340</f>
        <v>28052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</row>
    <row r="341" spans="1:282" x14ac:dyDescent="0.25">
      <c r="A341" t="s">
        <v>251</v>
      </c>
      <c r="B341" s="8" t="s">
        <v>101</v>
      </c>
      <c r="C341" s="14" t="s">
        <v>312</v>
      </c>
      <c r="D341" s="7" t="s">
        <v>206</v>
      </c>
      <c r="E341" s="42">
        <v>30000</v>
      </c>
      <c r="F341" s="42">
        <f t="shared" si="63"/>
        <v>861</v>
      </c>
      <c r="G341" s="42">
        <v>0</v>
      </c>
      <c r="H341" s="42">
        <f t="shared" si="64"/>
        <v>912</v>
      </c>
      <c r="I341" s="42">
        <v>175</v>
      </c>
      <c r="J341" s="42">
        <v>1948</v>
      </c>
      <c r="K341" s="42">
        <f>E341-J341</f>
        <v>28052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</row>
    <row r="342" spans="1:282" x14ac:dyDescent="0.25">
      <c r="A342" s="6" t="s">
        <v>228</v>
      </c>
      <c r="B342" s="6" t="s">
        <v>91</v>
      </c>
      <c r="C342" s="14" t="s">
        <v>311</v>
      </c>
      <c r="D342" t="s">
        <v>206</v>
      </c>
      <c r="E342" s="42">
        <v>82000</v>
      </c>
      <c r="F342" s="42">
        <f t="shared" si="63"/>
        <v>2353.4</v>
      </c>
      <c r="G342" s="42">
        <v>0</v>
      </c>
      <c r="H342" s="42">
        <f t="shared" si="64"/>
        <v>2492.8000000000002</v>
      </c>
      <c r="I342" s="42">
        <v>4849.8999999999996</v>
      </c>
      <c r="J342" s="42">
        <v>9696.1</v>
      </c>
      <c r="K342" s="42">
        <f t="shared" si="65"/>
        <v>72303.899999999994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</row>
    <row r="343" spans="1:282" x14ac:dyDescent="0.25">
      <c r="A343" s="2" t="s">
        <v>12</v>
      </c>
      <c r="B343" s="2">
        <v>6</v>
      </c>
      <c r="C343" s="15"/>
      <c r="D343" s="2"/>
      <c r="E343" s="50">
        <f t="shared" ref="E343:K343" si="66">SUM(E337:E342)</f>
        <v>250000</v>
      </c>
      <c r="F343" s="50">
        <f t="shared" si="66"/>
        <v>7175</v>
      </c>
      <c r="G343" s="50">
        <f t="shared" si="66"/>
        <v>1571.73</v>
      </c>
      <c r="H343" s="50">
        <f t="shared" si="66"/>
        <v>7600</v>
      </c>
      <c r="I343" s="50">
        <f t="shared" si="66"/>
        <v>7302.35</v>
      </c>
      <c r="J343" s="50">
        <f t="shared" si="66"/>
        <v>23649.08</v>
      </c>
      <c r="K343" s="50">
        <f t="shared" si="66"/>
        <v>226350.92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</row>
    <row r="344" spans="1:282" x14ac:dyDescent="0.25">
      <c r="A344" s="1"/>
      <c r="B344" s="1"/>
      <c r="C344" s="17"/>
      <c r="D344" s="1"/>
      <c r="E344" s="51"/>
      <c r="F344" s="51"/>
      <c r="G344" s="51"/>
      <c r="H344" s="51"/>
      <c r="I344" s="51"/>
      <c r="J344" s="51"/>
      <c r="K344" s="51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</row>
    <row r="345" spans="1:282" x14ac:dyDescent="0.25">
      <c r="A345" s="1" t="s">
        <v>370</v>
      </c>
      <c r="B345" s="1"/>
      <c r="C345" s="17"/>
      <c r="D345" s="1"/>
      <c r="E345" s="51"/>
      <c r="F345" s="51"/>
      <c r="G345" s="51"/>
      <c r="H345" s="51"/>
      <c r="I345" s="51"/>
      <c r="J345" s="51"/>
      <c r="K345" s="5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</row>
    <row r="346" spans="1:282" s="26" customFormat="1" x14ac:dyDescent="0.25">
      <c r="A346" t="s">
        <v>121</v>
      </c>
      <c r="B346" t="s">
        <v>49</v>
      </c>
      <c r="C346" s="14" t="s">
        <v>311</v>
      </c>
      <c r="D346" t="s">
        <v>206</v>
      </c>
      <c r="E346" s="42">
        <v>19800</v>
      </c>
      <c r="F346" s="42">
        <v>568.26</v>
      </c>
      <c r="G346" s="42">
        <v>0</v>
      </c>
      <c r="H346" s="42">
        <v>601.91999999999996</v>
      </c>
      <c r="I346" s="42">
        <v>25</v>
      </c>
      <c r="J346" s="42">
        <v>1195.18</v>
      </c>
      <c r="K346" s="42">
        <f>E346-J346</f>
        <v>18604.82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</row>
    <row r="347" spans="1:282" x14ac:dyDescent="0.25">
      <c r="A347" s="26" t="s">
        <v>12</v>
      </c>
      <c r="B347" s="26">
        <v>1</v>
      </c>
      <c r="C347" s="27"/>
      <c r="D347" s="26"/>
      <c r="E347" s="49">
        <f>E346</f>
        <v>19800</v>
      </c>
      <c r="F347" s="49">
        <f>SUM(F346)</f>
        <v>568.26</v>
      </c>
      <c r="G347" s="49">
        <f>G346</f>
        <v>0</v>
      </c>
      <c r="H347" s="49">
        <f>H346</f>
        <v>601.91999999999996</v>
      </c>
      <c r="I347" s="49">
        <f>I346</f>
        <v>25</v>
      </c>
      <c r="J347" s="49">
        <f>J346</f>
        <v>1195.18</v>
      </c>
      <c r="K347" s="49">
        <f>K346</f>
        <v>18604.82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</row>
    <row r="348" spans="1:282" s="1" customFormat="1" x14ac:dyDescent="0.25">
      <c r="A348"/>
      <c r="B348"/>
      <c r="C348" s="14"/>
      <c r="D348"/>
      <c r="E348" s="42"/>
      <c r="F348" s="42"/>
      <c r="G348" s="42"/>
      <c r="H348" s="42"/>
      <c r="I348" s="42"/>
      <c r="J348" s="42"/>
      <c r="K348" s="4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</row>
    <row r="349" spans="1:282" x14ac:dyDescent="0.25">
      <c r="A349" s="5" t="s">
        <v>307</v>
      </c>
      <c r="B349" s="5"/>
      <c r="C349" s="17"/>
      <c r="D349" s="5"/>
      <c r="E349" s="54"/>
      <c r="F349" s="54"/>
      <c r="G349" s="54"/>
      <c r="H349" s="54"/>
      <c r="I349" s="54"/>
      <c r="J349" s="54"/>
      <c r="K349" s="54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</row>
    <row r="350" spans="1:282" x14ac:dyDescent="0.25">
      <c r="A350" t="s">
        <v>211</v>
      </c>
      <c r="B350" t="s">
        <v>108</v>
      </c>
      <c r="C350" s="14" t="s">
        <v>311</v>
      </c>
      <c r="D350" t="s">
        <v>206</v>
      </c>
      <c r="E350" s="42">
        <v>46000</v>
      </c>
      <c r="F350" s="42">
        <f>E350*0.0287</f>
        <v>1320.2</v>
      </c>
      <c r="G350" s="42">
        <v>1289.46</v>
      </c>
      <c r="H350" s="42">
        <v>1398.4</v>
      </c>
      <c r="I350" s="42">
        <v>175</v>
      </c>
      <c r="J350" s="42">
        <v>4183.0600000000004</v>
      </c>
      <c r="K350" s="42">
        <f>E350-J350</f>
        <v>41816.94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</row>
    <row r="351" spans="1:282" x14ac:dyDescent="0.25">
      <c r="A351" t="s">
        <v>105</v>
      </c>
      <c r="B351" t="s">
        <v>446</v>
      </c>
      <c r="C351" s="14" t="s">
        <v>311</v>
      </c>
      <c r="D351" t="s">
        <v>206</v>
      </c>
      <c r="E351" s="42">
        <v>50000</v>
      </c>
      <c r="F351" s="42">
        <f>E351*0.0287</f>
        <v>1435</v>
      </c>
      <c r="G351" s="42">
        <v>1854</v>
      </c>
      <c r="H351" s="42">
        <v>1520</v>
      </c>
      <c r="I351" s="42">
        <v>2325</v>
      </c>
      <c r="J351" s="42">
        <v>7134</v>
      </c>
      <c r="K351" s="42">
        <f>E351-J351</f>
        <v>42866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</row>
    <row r="352" spans="1:282" x14ac:dyDescent="0.25">
      <c r="A352" s="2" t="s">
        <v>12</v>
      </c>
      <c r="B352" s="2">
        <v>2</v>
      </c>
      <c r="C352" s="15"/>
      <c r="D352" s="2"/>
      <c r="E352" s="50">
        <f t="shared" ref="E352:K352" si="67">SUM(E350:E351)</f>
        <v>96000</v>
      </c>
      <c r="F352" s="50">
        <f t="shared" si="67"/>
        <v>2755.2</v>
      </c>
      <c r="G352" s="50">
        <f>SUM(G350:G351)</f>
        <v>3143.46</v>
      </c>
      <c r="H352" s="50">
        <f t="shared" si="67"/>
        <v>2918.4</v>
      </c>
      <c r="I352" s="50">
        <f t="shared" si="67"/>
        <v>2500</v>
      </c>
      <c r="J352" s="50">
        <f t="shared" si="67"/>
        <v>11317.06</v>
      </c>
      <c r="K352" s="50">
        <f t="shared" si="67"/>
        <v>84682.94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</row>
    <row r="353" spans="1:282" x14ac:dyDescent="0.25"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</row>
    <row r="354" spans="1:282" x14ac:dyDescent="0.25">
      <c r="A354" s="5" t="s">
        <v>308</v>
      </c>
      <c r="B354" s="5"/>
      <c r="C354" s="17"/>
      <c r="D354" s="5"/>
      <c r="E354" s="54"/>
      <c r="F354" s="54"/>
      <c r="G354" s="54"/>
      <c r="H354" s="54"/>
      <c r="I354" s="54"/>
      <c r="J354" s="54"/>
      <c r="K354" s="54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</row>
    <row r="355" spans="1:282" s="91" customFormat="1" x14ac:dyDescent="0.25">
      <c r="A355" t="s">
        <v>268</v>
      </c>
      <c r="B355" t="s">
        <v>395</v>
      </c>
      <c r="C355" s="14" t="s">
        <v>312</v>
      </c>
      <c r="D355" t="s">
        <v>206</v>
      </c>
      <c r="E355" s="42">
        <v>100000</v>
      </c>
      <c r="F355" s="42">
        <f t="shared" ref="F355:F362" si="68">E355*0.0287</f>
        <v>2870</v>
      </c>
      <c r="G355" s="42">
        <v>12105.37</v>
      </c>
      <c r="H355" s="42">
        <v>3040</v>
      </c>
      <c r="I355" s="42">
        <v>25</v>
      </c>
      <c r="J355" s="42">
        <v>18040.37</v>
      </c>
      <c r="K355" s="63">
        <f>E355-J355</f>
        <v>81959.63</v>
      </c>
    </row>
    <row r="356" spans="1:282" x14ac:dyDescent="0.25">
      <c r="A356" t="s">
        <v>191</v>
      </c>
      <c r="B356" t="s">
        <v>14</v>
      </c>
      <c r="C356" s="14" t="s">
        <v>311</v>
      </c>
      <c r="D356" t="s">
        <v>206</v>
      </c>
      <c r="E356" s="42">
        <v>35000</v>
      </c>
      <c r="F356" s="42">
        <f t="shared" si="68"/>
        <v>1004.5</v>
      </c>
      <c r="G356" s="42">
        <v>0</v>
      </c>
      <c r="H356" s="42">
        <f t="shared" ref="H356:H361" si="69">E356*0.0304</f>
        <v>1064</v>
      </c>
      <c r="I356" s="42">
        <v>275</v>
      </c>
      <c r="J356" s="42">
        <v>2343.5</v>
      </c>
      <c r="K356" s="63">
        <f t="shared" ref="K356:K362" si="70">E356-J356</f>
        <v>32656.5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</row>
    <row r="357" spans="1:282" x14ac:dyDescent="0.25">
      <c r="A357" t="s">
        <v>232</v>
      </c>
      <c r="B357" t="s">
        <v>108</v>
      </c>
      <c r="C357" s="14" t="s">
        <v>311</v>
      </c>
      <c r="D357" t="s">
        <v>206</v>
      </c>
      <c r="E357" s="42">
        <v>30000</v>
      </c>
      <c r="F357" s="42">
        <f t="shared" si="68"/>
        <v>861</v>
      </c>
      <c r="G357" s="42">
        <v>0</v>
      </c>
      <c r="H357" s="42">
        <f t="shared" si="69"/>
        <v>912</v>
      </c>
      <c r="I357" s="42">
        <v>3763.28</v>
      </c>
      <c r="J357" s="42">
        <v>5536.28</v>
      </c>
      <c r="K357" s="63">
        <f t="shared" si="70"/>
        <v>24463.72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</row>
    <row r="358" spans="1:282" x14ac:dyDescent="0.25">
      <c r="A358" t="s">
        <v>239</v>
      </c>
      <c r="B358" t="s">
        <v>14</v>
      </c>
      <c r="C358" s="14" t="s">
        <v>311</v>
      </c>
      <c r="D358" t="s">
        <v>206</v>
      </c>
      <c r="E358" s="42">
        <v>41000</v>
      </c>
      <c r="F358" s="42">
        <f t="shared" si="68"/>
        <v>1176.7</v>
      </c>
      <c r="G358" s="42">
        <v>347.17</v>
      </c>
      <c r="H358" s="42">
        <f t="shared" si="69"/>
        <v>1246.4000000000001</v>
      </c>
      <c r="I358" s="42">
        <v>1752.45</v>
      </c>
      <c r="J358" s="42">
        <v>4522.72</v>
      </c>
      <c r="K358" s="63">
        <f t="shared" si="70"/>
        <v>36477.279999999999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</row>
    <row r="359" spans="1:282" x14ac:dyDescent="0.25">
      <c r="A359" t="s">
        <v>122</v>
      </c>
      <c r="B359" t="s">
        <v>447</v>
      </c>
      <c r="C359" s="14" t="s">
        <v>312</v>
      </c>
      <c r="D359" t="s">
        <v>205</v>
      </c>
      <c r="E359" s="42">
        <v>30000</v>
      </c>
      <c r="F359" s="42">
        <f t="shared" si="68"/>
        <v>861</v>
      </c>
      <c r="G359" s="42">
        <v>0</v>
      </c>
      <c r="H359" s="42">
        <f t="shared" si="69"/>
        <v>912</v>
      </c>
      <c r="I359" s="42">
        <v>1912.45</v>
      </c>
      <c r="J359" s="42">
        <v>3685.45</v>
      </c>
      <c r="K359" s="63">
        <f t="shared" si="70"/>
        <v>26314.55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</row>
    <row r="360" spans="1:282" x14ac:dyDescent="0.25">
      <c r="A360" t="s">
        <v>112</v>
      </c>
      <c r="B360" t="s">
        <v>447</v>
      </c>
      <c r="C360" s="14" t="s">
        <v>311</v>
      </c>
      <c r="D360" t="s">
        <v>205</v>
      </c>
      <c r="E360" s="42">
        <v>30000</v>
      </c>
      <c r="F360" s="42">
        <f t="shared" si="68"/>
        <v>861</v>
      </c>
      <c r="G360" s="42">
        <v>0</v>
      </c>
      <c r="H360" s="42">
        <f t="shared" si="69"/>
        <v>912</v>
      </c>
      <c r="I360" s="42">
        <v>335</v>
      </c>
      <c r="J360" s="42">
        <v>2108</v>
      </c>
      <c r="K360" s="63">
        <f t="shared" si="70"/>
        <v>27892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</row>
    <row r="361" spans="1:282" x14ac:dyDescent="0.25">
      <c r="A361" t="s">
        <v>119</v>
      </c>
      <c r="B361" t="s">
        <v>120</v>
      </c>
      <c r="C361" s="14" t="s">
        <v>312</v>
      </c>
      <c r="D361" t="s">
        <v>206</v>
      </c>
      <c r="E361" s="42">
        <v>19580</v>
      </c>
      <c r="F361" s="42">
        <f t="shared" si="68"/>
        <v>561.95000000000005</v>
      </c>
      <c r="G361" s="42">
        <v>0</v>
      </c>
      <c r="H361" s="42">
        <f t="shared" si="69"/>
        <v>595.23</v>
      </c>
      <c r="I361" s="42">
        <v>145</v>
      </c>
      <c r="J361" s="42">
        <v>1302.18</v>
      </c>
      <c r="K361" s="63">
        <f t="shared" si="70"/>
        <v>18277.82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</row>
    <row r="362" spans="1:282" x14ac:dyDescent="0.25">
      <c r="A362" t="s">
        <v>113</v>
      </c>
      <c r="B362" t="s">
        <v>447</v>
      </c>
      <c r="C362" s="14" t="s">
        <v>311</v>
      </c>
      <c r="D362" t="s">
        <v>205</v>
      </c>
      <c r="E362" s="42">
        <v>30000</v>
      </c>
      <c r="F362" s="42">
        <f t="shared" si="68"/>
        <v>861</v>
      </c>
      <c r="G362" s="42">
        <v>0</v>
      </c>
      <c r="H362" s="42">
        <v>912</v>
      </c>
      <c r="I362" s="42">
        <v>295</v>
      </c>
      <c r="J362" s="42">
        <v>2068</v>
      </c>
      <c r="K362" s="63">
        <f t="shared" si="70"/>
        <v>27932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</row>
    <row r="363" spans="1:282" x14ac:dyDescent="0.25">
      <c r="A363" s="2" t="s">
        <v>12</v>
      </c>
      <c r="B363" s="2">
        <v>8</v>
      </c>
      <c r="C363" s="15"/>
      <c r="D363" s="2"/>
      <c r="E363" s="49">
        <f t="shared" ref="E363:J363" si="71">SUM(E355:E362)</f>
        <v>315580</v>
      </c>
      <c r="F363" s="50">
        <f t="shared" si="71"/>
        <v>9057.15</v>
      </c>
      <c r="G363" s="50">
        <f>SUM(G355:G362)</f>
        <v>12452.54</v>
      </c>
      <c r="H363" s="50">
        <f t="shared" si="71"/>
        <v>9593.6299999999992</v>
      </c>
      <c r="I363" s="50">
        <f>SUM(I355:I362)</f>
        <v>8503.18</v>
      </c>
      <c r="J363" s="50">
        <f t="shared" si="71"/>
        <v>39606.5</v>
      </c>
      <c r="K363" s="50">
        <f>SUM(K355:K362)</f>
        <v>275973.5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</row>
    <row r="364" spans="1:282" x14ac:dyDescent="0.25"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</row>
    <row r="365" spans="1:282" x14ac:dyDescent="0.25">
      <c r="A365" s="5" t="s">
        <v>430</v>
      </c>
      <c r="B365" s="5"/>
      <c r="C365" s="17"/>
      <c r="D365" s="5"/>
      <c r="E365" s="54"/>
      <c r="F365" s="54"/>
      <c r="G365" s="54"/>
      <c r="H365" s="54"/>
      <c r="I365" s="54"/>
      <c r="J365" s="54"/>
      <c r="K365" s="54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</row>
    <row r="366" spans="1:282" x14ac:dyDescent="0.25">
      <c r="A366" t="s">
        <v>110</v>
      </c>
      <c r="B366" t="s">
        <v>91</v>
      </c>
      <c r="C366" s="14" t="s">
        <v>312</v>
      </c>
      <c r="D366" t="s">
        <v>206</v>
      </c>
      <c r="E366" s="42">
        <v>82000</v>
      </c>
      <c r="F366" s="42">
        <f t="shared" ref="F366:F375" si="72">E366*0.0287</f>
        <v>2353.4</v>
      </c>
      <c r="G366" s="63">
        <v>7871.32</v>
      </c>
      <c r="H366" s="42">
        <v>2492.8000000000002</v>
      </c>
      <c r="I366" s="42">
        <v>275</v>
      </c>
      <c r="J366" s="42">
        <v>12992.52</v>
      </c>
      <c r="K366" s="42">
        <f>E366-J366</f>
        <v>69007.48</v>
      </c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</row>
    <row r="367" spans="1:282" x14ac:dyDescent="0.25">
      <c r="A367" t="s">
        <v>111</v>
      </c>
      <c r="B367" t="s">
        <v>446</v>
      </c>
      <c r="C367" s="14" t="s">
        <v>311</v>
      </c>
      <c r="D367" t="s">
        <v>206</v>
      </c>
      <c r="E367" s="42">
        <v>41000</v>
      </c>
      <c r="F367" s="42">
        <f t="shared" si="72"/>
        <v>1176.7</v>
      </c>
      <c r="G367">
        <v>583.79</v>
      </c>
      <c r="H367" s="42">
        <f t="shared" ref="H367:H375" si="73">E367*0.0304</f>
        <v>1246.4000000000001</v>
      </c>
      <c r="I367" s="42">
        <v>275</v>
      </c>
      <c r="J367" s="42">
        <v>3281.89</v>
      </c>
      <c r="K367" s="42">
        <f t="shared" ref="K367:K375" si="74">E367-J367</f>
        <v>37718.11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</row>
    <row r="368" spans="1:282" x14ac:dyDescent="0.25">
      <c r="A368" s="12" t="s">
        <v>109</v>
      </c>
      <c r="B368" t="s">
        <v>14</v>
      </c>
      <c r="C368" s="14" t="s">
        <v>312</v>
      </c>
      <c r="D368" t="s">
        <v>205</v>
      </c>
      <c r="E368" s="42">
        <v>41000</v>
      </c>
      <c r="F368" s="42">
        <f t="shared" si="72"/>
        <v>1176.7</v>
      </c>
      <c r="G368">
        <v>583.79</v>
      </c>
      <c r="H368" s="42">
        <f t="shared" si="73"/>
        <v>1246.4000000000001</v>
      </c>
      <c r="I368" s="42">
        <v>4905.91</v>
      </c>
      <c r="J368" s="42">
        <v>7912.8</v>
      </c>
      <c r="K368" s="42">
        <f t="shared" si="74"/>
        <v>33087.199999999997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</row>
    <row r="369" spans="1:282" x14ac:dyDescent="0.25">
      <c r="A369" t="s">
        <v>464</v>
      </c>
      <c r="B369" t="s">
        <v>96</v>
      </c>
      <c r="C369" s="14" t="s">
        <v>312</v>
      </c>
      <c r="D369" t="s">
        <v>206</v>
      </c>
      <c r="E369" s="42">
        <v>41000</v>
      </c>
      <c r="F369" s="42">
        <f t="shared" si="72"/>
        <v>1176.7</v>
      </c>
      <c r="G369">
        <v>583.79</v>
      </c>
      <c r="H369" s="42">
        <f t="shared" si="73"/>
        <v>1246.4000000000001</v>
      </c>
      <c r="I369" s="42">
        <v>175</v>
      </c>
      <c r="J369" s="42">
        <v>3181.89</v>
      </c>
      <c r="K369" s="42">
        <f t="shared" si="74"/>
        <v>37818.11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</row>
    <row r="370" spans="1:282" s="1" customFormat="1" x14ac:dyDescent="0.25">
      <c r="A370" t="s">
        <v>192</v>
      </c>
      <c r="B370" t="s">
        <v>446</v>
      </c>
      <c r="C370" s="14" t="s">
        <v>311</v>
      </c>
      <c r="D370" t="s">
        <v>206</v>
      </c>
      <c r="E370" s="42">
        <v>41000</v>
      </c>
      <c r="F370" s="42">
        <f t="shared" si="72"/>
        <v>1176.7</v>
      </c>
      <c r="G370">
        <v>583.79</v>
      </c>
      <c r="H370" s="42">
        <f t="shared" si="73"/>
        <v>1246.4000000000001</v>
      </c>
      <c r="I370" s="42">
        <v>275</v>
      </c>
      <c r="J370" s="42">
        <v>3281.89</v>
      </c>
      <c r="K370" s="42">
        <f t="shared" si="74"/>
        <v>37718.11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</row>
    <row r="371" spans="1:282" x14ac:dyDescent="0.25">
      <c r="A371" t="s">
        <v>107</v>
      </c>
      <c r="B371" t="s">
        <v>447</v>
      </c>
      <c r="C371" s="14" t="s">
        <v>312</v>
      </c>
      <c r="D371" t="s">
        <v>206</v>
      </c>
      <c r="E371" s="42">
        <v>41000</v>
      </c>
      <c r="F371" s="42">
        <f t="shared" si="72"/>
        <v>1176.7</v>
      </c>
      <c r="G371">
        <v>347.17</v>
      </c>
      <c r="H371" s="42">
        <f t="shared" si="73"/>
        <v>1246.4000000000001</v>
      </c>
      <c r="I371" s="42">
        <v>3252.45</v>
      </c>
      <c r="J371" s="42">
        <v>6022.72</v>
      </c>
      <c r="K371" s="42">
        <f>E371-J371</f>
        <v>34977.279999999999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</row>
    <row r="372" spans="1:282" s="12" customFormat="1" x14ac:dyDescent="0.25">
      <c r="A372" t="s">
        <v>106</v>
      </c>
      <c r="B372" t="s">
        <v>447</v>
      </c>
      <c r="C372" s="14" t="s">
        <v>311</v>
      </c>
      <c r="D372" t="s">
        <v>205</v>
      </c>
      <c r="E372" s="42">
        <v>33500</v>
      </c>
      <c r="F372" s="42">
        <f t="shared" si="72"/>
        <v>961.45</v>
      </c>
      <c r="G372" s="42">
        <v>0</v>
      </c>
      <c r="H372" s="42">
        <f t="shared" si="73"/>
        <v>1018.4</v>
      </c>
      <c r="I372" s="42">
        <v>1362.5</v>
      </c>
      <c r="J372" s="42">
        <v>3342.35</v>
      </c>
      <c r="K372" s="42">
        <f t="shared" si="74"/>
        <v>30157.65</v>
      </c>
    </row>
    <row r="373" spans="1:282" s="12" customFormat="1" x14ac:dyDescent="0.25">
      <c r="A373" t="s">
        <v>231</v>
      </c>
      <c r="B373" t="s">
        <v>123</v>
      </c>
      <c r="C373" s="14" t="s">
        <v>311</v>
      </c>
      <c r="D373" t="s">
        <v>206</v>
      </c>
      <c r="E373" s="42">
        <v>33000</v>
      </c>
      <c r="F373" s="42">
        <f t="shared" si="72"/>
        <v>947.1</v>
      </c>
      <c r="G373" s="42">
        <v>0</v>
      </c>
      <c r="H373" s="42">
        <f t="shared" si="73"/>
        <v>1003.2</v>
      </c>
      <c r="I373" s="42">
        <v>315</v>
      </c>
      <c r="J373" s="42">
        <v>2265.3000000000002</v>
      </c>
      <c r="K373" s="42">
        <f t="shared" si="74"/>
        <v>30734.7</v>
      </c>
    </row>
    <row r="374" spans="1:282" x14ac:dyDescent="0.25">
      <c r="A374" t="s">
        <v>227</v>
      </c>
      <c r="B374" t="s">
        <v>14</v>
      </c>
      <c r="C374" s="14" t="s">
        <v>311</v>
      </c>
      <c r="D374" t="s">
        <v>206</v>
      </c>
      <c r="E374" s="42">
        <v>30000</v>
      </c>
      <c r="F374" s="42">
        <f t="shared" si="72"/>
        <v>861</v>
      </c>
      <c r="G374" s="42">
        <v>0</v>
      </c>
      <c r="H374" s="42">
        <f t="shared" si="73"/>
        <v>912</v>
      </c>
      <c r="I374" s="42">
        <v>275</v>
      </c>
      <c r="J374" s="42">
        <v>2048</v>
      </c>
      <c r="K374" s="42">
        <f t="shared" si="74"/>
        <v>27952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</row>
    <row r="375" spans="1:282" s="2" customFormat="1" x14ac:dyDescent="0.25">
      <c r="A375" t="s">
        <v>230</v>
      </c>
      <c r="B375" t="s">
        <v>123</v>
      </c>
      <c r="C375" s="14" t="s">
        <v>311</v>
      </c>
      <c r="D375" t="s">
        <v>206</v>
      </c>
      <c r="E375" s="42">
        <v>33000</v>
      </c>
      <c r="F375" s="42">
        <f t="shared" si="72"/>
        <v>947.1</v>
      </c>
      <c r="G375" s="42">
        <v>0</v>
      </c>
      <c r="H375" s="42">
        <f t="shared" si="73"/>
        <v>1003.2</v>
      </c>
      <c r="I375" s="42">
        <v>515</v>
      </c>
      <c r="J375" s="42">
        <v>2465.3000000000002</v>
      </c>
      <c r="K375" s="42">
        <f t="shared" si="74"/>
        <v>30534.7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</row>
    <row r="376" spans="1:282" s="1" customFormat="1" x14ac:dyDescent="0.25">
      <c r="A376" s="2" t="s">
        <v>12</v>
      </c>
      <c r="B376" s="2">
        <v>10</v>
      </c>
      <c r="C376" s="15"/>
      <c r="D376" s="2"/>
      <c r="E376" s="50">
        <f t="shared" ref="E376:K376" si="75">SUM(E366:E375)</f>
        <v>416500</v>
      </c>
      <c r="F376" s="50">
        <f t="shared" si="75"/>
        <v>11953.55</v>
      </c>
      <c r="G376" s="50">
        <f>SUM(G366:G375)</f>
        <v>10553.65</v>
      </c>
      <c r="H376" s="50">
        <f t="shared" si="75"/>
        <v>12661.6</v>
      </c>
      <c r="I376" s="50">
        <f t="shared" si="75"/>
        <v>11625.86</v>
      </c>
      <c r="J376" s="50">
        <f t="shared" si="75"/>
        <v>46794.66</v>
      </c>
      <c r="K376" s="50">
        <f t="shared" si="75"/>
        <v>369705.34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</row>
    <row r="377" spans="1:282" x14ac:dyDescent="0.25">
      <c r="A377" s="11"/>
      <c r="B377" s="11"/>
      <c r="C377" s="16"/>
      <c r="D377" s="11"/>
      <c r="E377" s="53"/>
      <c r="F377" s="53"/>
      <c r="G377" s="53"/>
      <c r="H377" s="53"/>
      <c r="I377" s="53"/>
      <c r="J377" s="53"/>
      <c r="K377" s="53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</row>
    <row r="378" spans="1:282" x14ac:dyDescent="0.25">
      <c r="A378" s="11" t="s">
        <v>412</v>
      </c>
      <c r="B378" s="11"/>
      <c r="C378" s="16"/>
      <c r="D378" s="11"/>
      <c r="E378" s="53"/>
      <c r="F378" s="53"/>
      <c r="G378" s="53"/>
      <c r="H378" s="53"/>
      <c r="I378" s="53"/>
      <c r="J378" s="53"/>
      <c r="K378" s="5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</row>
    <row r="379" spans="1:282" s="1" customFormat="1" x14ac:dyDescent="0.25">
      <c r="A379" t="s">
        <v>178</v>
      </c>
      <c r="B379" t="s">
        <v>195</v>
      </c>
      <c r="C379" s="14" t="s">
        <v>312</v>
      </c>
      <c r="D379" t="s">
        <v>206</v>
      </c>
      <c r="E379" s="42">
        <v>125000</v>
      </c>
      <c r="F379" s="42">
        <v>3587.5</v>
      </c>
      <c r="G379" s="42">
        <v>15891.93</v>
      </c>
      <c r="H379" s="42">
        <v>3800</v>
      </c>
      <c r="I379" s="42">
        <v>25</v>
      </c>
      <c r="J379" s="42">
        <v>23304.43</v>
      </c>
      <c r="K379" s="42">
        <f>E379-J379</f>
        <v>101695.57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</row>
    <row r="380" spans="1:282" x14ac:dyDescent="0.25">
      <c r="A380" s="2" t="s">
        <v>12</v>
      </c>
      <c r="B380" s="2">
        <v>1</v>
      </c>
      <c r="C380" s="45"/>
      <c r="D380" s="29"/>
      <c r="E380" s="50">
        <f t="shared" ref="E380:K380" si="76">E379</f>
        <v>125000</v>
      </c>
      <c r="F380" s="50">
        <f t="shared" si="76"/>
        <v>3587.5</v>
      </c>
      <c r="G380" s="50">
        <f>G379</f>
        <v>15891.93</v>
      </c>
      <c r="H380" s="50">
        <f t="shared" si="76"/>
        <v>3800</v>
      </c>
      <c r="I380" s="50">
        <f t="shared" si="76"/>
        <v>25</v>
      </c>
      <c r="J380" s="50">
        <f t="shared" si="76"/>
        <v>23304.43</v>
      </c>
      <c r="K380" s="50">
        <f t="shared" si="76"/>
        <v>101695.57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</row>
    <row r="381" spans="1:282" x14ac:dyDescent="0.25">
      <c r="A381" s="1"/>
      <c r="B381" s="1"/>
      <c r="E381" s="51"/>
      <c r="F381" s="51"/>
      <c r="G381" s="51"/>
      <c r="H381" s="51"/>
      <c r="I381" s="51"/>
      <c r="J381" s="51"/>
      <c r="K381" s="51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</row>
    <row r="382" spans="1:282" x14ac:dyDescent="0.25">
      <c r="A382" s="5" t="s">
        <v>309</v>
      </c>
      <c r="B382" s="5"/>
      <c r="C382" s="17"/>
      <c r="D382" s="5"/>
      <c r="E382" s="54"/>
      <c r="F382" s="54"/>
      <c r="G382" s="54"/>
      <c r="H382" s="54"/>
      <c r="I382" s="54"/>
      <c r="J382" s="54"/>
      <c r="K382" s="54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</row>
    <row r="383" spans="1:282" x14ac:dyDescent="0.25">
      <c r="A383" t="s">
        <v>118</v>
      </c>
      <c r="B383" t="s">
        <v>196</v>
      </c>
      <c r="C383" s="14" t="s">
        <v>311</v>
      </c>
      <c r="D383" t="s">
        <v>205</v>
      </c>
      <c r="E383" s="42">
        <v>38000</v>
      </c>
      <c r="F383" s="42">
        <f>E383*0.0287</f>
        <v>1090.5999999999999</v>
      </c>
      <c r="G383">
        <v>160.38</v>
      </c>
      <c r="H383" s="42">
        <f>E383*0.0304</f>
        <v>1155.2</v>
      </c>
      <c r="I383" s="42">
        <v>165</v>
      </c>
      <c r="J383" s="42">
        <v>2571.1799999999998</v>
      </c>
      <c r="K383" s="42">
        <f>E383-J383</f>
        <v>35428.82</v>
      </c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</row>
    <row r="384" spans="1:282" x14ac:dyDescent="0.25">
      <c r="A384" t="s">
        <v>202</v>
      </c>
      <c r="B384" t="s">
        <v>196</v>
      </c>
      <c r="C384" s="14" t="s">
        <v>312</v>
      </c>
      <c r="D384" t="s">
        <v>206</v>
      </c>
      <c r="E384" s="42">
        <v>60000</v>
      </c>
      <c r="F384" s="42">
        <v>1722</v>
      </c>
      <c r="G384" s="63">
        <v>2855.7</v>
      </c>
      <c r="H384" s="42">
        <v>1824</v>
      </c>
      <c r="I384" s="42">
        <v>3329.9</v>
      </c>
      <c r="J384" s="42">
        <v>9731.6</v>
      </c>
      <c r="K384" s="42">
        <f>E384-J384</f>
        <v>50268.4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</row>
    <row r="385" spans="1:282" x14ac:dyDescent="0.25">
      <c r="A385" s="2" t="s">
        <v>12</v>
      </c>
      <c r="B385" s="2">
        <v>2</v>
      </c>
      <c r="C385" s="15"/>
      <c r="D385" s="2"/>
      <c r="E385" s="50">
        <f t="shared" ref="E385:K385" si="77">SUM(E383:E383)+E384</f>
        <v>98000</v>
      </c>
      <c r="F385" s="50">
        <f t="shared" si="77"/>
        <v>2812.6</v>
      </c>
      <c r="G385" s="50">
        <f>SUM(G383:G383)+G384</f>
        <v>3016.08</v>
      </c>
      <c r="H385" s="50">
        <f t="shared" si="77"/>
        <v>2979.2</v>
      </c>
      <c r="I385" s="50">
        <f t="shared" si="77"/>
        <v>3494.9</v>
      </c>
      <c r="J385" s="50">
        <f t="shared" si="77"/>
        <v>12302.78</v>
      </c>
      <c r="K385" s="49">
        <f t="shared" si="77"/>
        <v>85697.22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</row>
    <row r="386" spans="1:282" x14ac:dyDescent="0.25">
      <c r="A386" s="11"/>
      <c r="B386" s="11"/>
      <c r="C386" s="16"/>
      <c r="D386" s="11"/>
      <c r="E386" s="53"/>
      <c r="F386" s="53"/>
      <c r="G386" s="53"/>
      <c r="H386" s="53"/>
      <c r="I386" s="53"/>
      <c r="J386" s="53"/>
      <c r="K386" s="5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</row>
    <row r="387" spans="1:282" x14ac:dyDescent="0.25">
      <c r="A387" s="5" t="s">
        <v>310</v>
      </c>
      <c r="B387" s="11"/>
      <c r="C387" s="16"/>
      <c r="D387" s="11"/>
      <c r="E387" s="53"/>
      <c r="F387" s="53"/>
      <c r="G387" s="53"/>
      <c r="H387" s="53"/>
      <c r="J387" s="53"/>
      <c r="K387" s="5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</row>
    <row r="388" spans="1:282" x14ac:dyDescent="0.25">
      <c r="A388" t="s">
        <v>116</v>
      </c>
      <c r="B388" t="s">
        <v>14</v>
      </c>
      <c r="C388" s="14" t="s">
        <v>311</v>
      </c>
      <c r="D388" t="s">
        <v>205</v>
      </c>
      <c r="E388" s="42">
        <v>35000</v>
      </c>
      <c r="F388" s="42">
        <f>E388*0.0287</f>
        <v>1004.5</v>
      </c>
      <c r="G388" s="42">
        <v>0</v>
      </c>
      <c r="H388" s="42">
        <f>E388*0.0304</f>
        <v>1064</v>
      </c>
      <c r="I388" s="42">
        <v>125</v>
      </c>
      <c r="J388" s="42">
        <v>2193.5</v>
      </c>
      <c r="K388" s="63">
        <f>E388-J388</f>
        <v>32806.5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</row>
    <row r="389" spans="1:282" x14ac:dyDescent="0.25">
      <c r="A389" s="12" t="s">
        <v>117</v>
      </c>
      <c r="B389" t="s">
        <v>115</v>
      </c>
      <c r="C389" s="14" t="s">
        <v>311</v>
      </c>
      <c r="D389" t="s">
        <v>206</v>
      </c>
      <c r="E389" s="42">
        <v>35000</v>
      </c>
      <c r="F389" s="42">
        <f>E389*0.0287</f>
        <v>1004.5</v>
      </c>
      <c r="G389" s="42">
        <v>0</v>
      </c>
      <c r="H389" s="42">
        <f>E389*0.0304</f>
        <v>1064</v>
      </c>
      <c r="I389" s="42">
        <v>125</v>
      </c>
      <c r="J389" s="42">
        <v>2193.5</v>
      </c>
      <c r="K389" s="63">
        <f>E389-J389</f>
        <v>32806.5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</row>
    <row r="390" spans="1:282" x14ac:dyDescent="0.25">
      <c r="A390" t="s">
        <v>316</v>
      </c>
      <c r="B390" t="s">
        <v>91</v>
      </c>
      <c r="C390" s="14" t="s">
        <v>312</v>
      </c>
      <c r="D390" t="s">
        <v>206</v>
      </c>
      <c r="E390" s="42">
        <v>82000</v>
      </c>
      <c r="F390" s="42">
        <f>E390*0.0287</f>
        <v>2353.4</v>
      </c>
      <c r="G390" s="42">
        <v>7871.32</v>
      </c>
      <c r="H390" s="42">
        <f>E390*0.0304</f>
        <v>2492.8000000000002</v>
      </c>
      <c r="I390" s="42">
        <v>25</v>
      </c>
      <c r="J390" s="42">
        <v>12742.52</v>
      </c>
      <c r="K390" s="63">
        <f>E390-J390</f>
        <v>69257.48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</row>
    <row r="391" spans="1:282" ht="17.25" customHeight="1" x14ac:dyDescent="0.25">
      <c r="A391" s="12" t="s">
        <v>371</v>
      </c>
      <c r="B391" t="s">
        <v>16</v>
      </c>
      <c r="C391" s="14" t="s">
        <v>312</v>
      </c>
      <c r="D391" t="s">
        <v>206</v>
      </c>
      <c r="E391" s="42">
        <v>48000</v>
      </c>
      <c r="F391" s="42">
        <f>E391*0.0287</f>
        <v>1377.6</v>
      </c>
      <c r="G391" s="42">
        <v>1571.73</v>
      </c>
      <c r="H391" s="42">
        <f>E391*0.0304</f>
        <v>1459.2</v>
      </c>
      <c r="I391" s="42">
        <v>275</v>
      </c>
      <c r="J391" s="42">
        <v>4683.53</v>
      </c>
      <c r="K391" s="63">
        <f>E391-J391</f>
        <v>43316.47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</row>
    <row r="392" spans="1:282" s="32" customFormat="1" x14ac:dyDescent="0.25">
      <c r="A392" t="s">
        <v>260</v>
      </c>
      <c r="B392" t="s">
        <v>372</v>
      </c>
      <c r="C392" s="14" t="s">
        <v>312</v>
      </c>
      <c r="D392" t="s">
        <v>206</v>
      </c>
      <c r="E392" s="42">
        <v>60000</v>
      </c>
      <c r="F392" s="42">
        <f>E392*0.0287</f>
        <v>1722</v>
      </c>
      <c r="G392" s="42">
        <v>3486.68</v>
      </c>
      <c r="H392" s="42">
        <f>E392*0.0304</f>
        <v>1824</v>
      </c>
      <c r="I392" s="42">
        <v>175</v>
      </c>
      <c r="J392" s="42">
        <v>7207.68</v>
      </c>
      <c r="K392" s="63">
        <f>E392-J392</f>
        <v>52792.32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</row>
    <row r="393" spans="1:282" s="32" customFormat="1" ht="16.5" customHeight="1" x14ac:dyDescent="0.25">
      <c r="A393" s="2" t="s">
        <v>12</v>
      </c>
      <c r="B393" s="2">
        <v>5</v>
      </c>
      <c r="C393" s="15"/>
      <c r="D393" s="2"/>
      <c r="E393" s="50">
        <f>SUM(E388:E392)</f>
        <v>260000</v>
      </c>
      <c r="F393" s="50">
        <f>SUM(F388:F392)</f>
        <v>7462</v>
      </c>
      <c r="G393" s="50">
        <f>SUM(G388:G392)</f>
        <v>12929.73</v>
      </c>
      <c r="H393" s="50">
        <f>SUM(H388:H392)</f>
        <v>7904</v>
      </c>
      <c r="I393" s="50">
        <f>SUM(I388:I392)</f>
        <v>725</v>
      </c>
      <c r="J393" s="50">
        <f>SUM(J388:J389)+J390+J391+J392</f>
        <v>29020.73</v>
      </c>
      <c r="K393" s="50">
        <f>SUM(K388:K389)+K390+K391+K392</f>
        <v>230979.27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</row>
    <row r="394" spans="1:282" s="32" customFormat="1" x14ac:dyDescent="0.25">
      <c r="A394"/>
      <c r="B394"/>
      <c r="C394" s="14"/>
      <c r="D394"/>
      <c r="E394" s="42"/>
      <c r="F394" s="42"/>
      <c r="G394" s="42"/>
      <c r="H394" s="42"/>
      <c r="I394" s="42"/>
      <c r="J394" s="42"/>
      <c r="K394" s="4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</row>
    <row r="395" spans="1:282" s="31" customFormat="1" x14ac:dyDescent="0.25">
      <c r="A395" s="1" t="s">
        <v>303</v>
      </c>
      <c r="B395"/>
      <c r="C395" s="14"/>
      <c r="D395"/>
      <c r="E395" s="42"/>
      <c r="F395" s="42"/>
      <c r="G395" s="42"/>
      <c r="H395" s="42"/>
      <c r="I395" s="42"/>
      <c r="J395" s="42"/>
      <c r="K395" s="4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</row>
    <row r="396" spans="1:282" s="11" customFormat="1" x14ac:dyDescent="0.25">
      <c r="A396" t="s">
        <v>451</v>
      </c>
      <c r="B396" t="s">
        <v>11</v>
      </c>
      <c r="C396" s="14" t="s">
        <v>311</v>
      </c>
      <c r="D396" t="s">
        <v>205</v>
      </c>
      <c r="E396" s="42">
        <v>165000</v>
      </c>
      <c r="F396" s="42">
        <v>4735.5</v>
      </c>
      <c r="G396" s="42">
        <v>27394.99</v>
      </c>
      <c r="H396" s="42">
        <v>5016</v>
      </c>
      <c r="I396" s="42">
        <v>4815</v>
      </c>
      <c r="J396" s="42">
        <f>+F396+G396+H396+I396</f>
        <v>41961.49</v>
      </c>
      <c r="K396" s="42">
        <f>+E396-J396</f>
        <v>123038.51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282" x14ac:dyDescent="0.25">
      <c r="A397" t="s">
        <v>138</v>
      </c>
      <c r="B397" t="s">
        <v>20</v>
      </c>
      <c r="C397" s="14" t="s">
        <v>311</v>
      </c>
      <c r="D397" t="s">
        <v>205</v>
      </c>
      <c r="E397" s="42">
        <v>32000</v>
      </c>
      <c r="F397" s="42">
        <v>918.4</v>
      </c>
      <c r="G397" s="42">
        <v>0</v>
      </c>
      <c r="H397" s="42">
        <f>E397*0.0304</f>
        <v>972.8</v>
      </c>
      <c r="I397" s="42">
        <v>275</v>
      </c>
      <c r="J397" s="42">
        <f>+F397+G397+H397+I397</f>
        <v>2166.1999999999998</v>
      </c>
      <c r="K397" s="42">
        <f>+E397-J397</f>
        <v>29833.8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</row>
    <row r="398" spans="1:282" s="11" customFormat="1" x14ac:dyDescent="0.25">
      <c r="A398" t="s">
        <v>449</v>
      </c>
      <c r="B398" t="s">
        <v>281</v>
      </c>
      <c r="C398" s="14" t="s">
        <v>312</v>
      </c>
      <c r="D398" t="s">
        <v>205</v>
      </c>
      <c r="E398" s="42">
        <v>44000</v>
      </c>
      <c r="F398" s="42">
        <v>1262.8</v>
      </c>
      <c r="G398" s="42">
        <v>1007.19</v>
      </c>
      <c r="H398" s="42">
        <f>E398*0.0304</f>
        <v>1337.6</v>
      </c>
      <c r="I398" s="42">
        <v>275</v>
      </c>
      <c r="J398" s="42">
        <f>+F398+G398+H398+I398</f>
        <v>3882.59</v>
      </c>
      <c r="K398" s="42">
        <f>+E398-J398</f>
        <v>40117.410000000003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282" s="28" customFormat="1" x14ac:dyDescent="0.25">
      <c r="A399" t="s">
        <v>86</v>
      </c>
      <c r="B399" t="s">
        <v>418</v>
      </c>
      <c r="C399" s="14" t="s">
        <v>311</v>
      </c>
      <c r="D399" t="s">
        <v>205</v>
      </c>
      <c r="E399" s="42">
        <v>61000</v>
      </c>
      <c r="F399" s="42">
        <v>1750.7</v>
      </c>
      <c r="G399" s="42">
        <v>3674.86</v>
      </c>
      <c r="H399" s="42">
        <v>1854.4</v>
      </c>
      <c r="I399" s="42">
        <v>275</v>
      </c>
      <c r="J399" s="42">
        <f>+F399+G399+H399+I399</f>
        <v>7554.96</v>
      </c>
      <c r="K399" s="42">
        <f>+E399-J399</f>
        <v>53445.04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</row>
    <row r="400" spans="1:282" s="32" customFormat="1" x14ac:dyDescent="0.25">
      <c r="A400" s="26" t="s">
        <v>12</v>
      </c>
      <c r="B400" s="26">
        <v>4</v>
      </c>
      <c r="C400" s="27"/>
      <c r="D400" s="26"/>
      <c r="E400" s="49">
        <f t="shared" ref="E400:K400" si="78">SUM(E396:E399)</f>
        <v>302000</v>
      </c>
      <c r="F400" s="49">
        <f t="shared" si="78"/>
        <v>8667.4</v>
      </c>
      <c r="G400" s="49">
        <f>SUM(G396:G399)</f>
        <v>32077.040000000001</v>
      </c>
      <c r="H400" s="49">
        <f t="shared" si="78"/>
        <v>9180.7999999999993</v>
      </c>
      <c r="I400" s="49">
        <f t="shared" si="78"/>
        <v>5640</v>
      </c>
      <c r="J400" s="49">
        <f t="shared" si="78"/>
        <v>55565.24</v>
      </c>
      <c r="K400" s="49">
        <f t="shared" si="78"/>
        <v>246434.76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</row>
    <row r="401" spans="1:282" s="20" customFormat="1" x14ac:dyDescent="0.25">
      <c r="A401" s="46"/>
      <c r="B401" s="46"/>
      <c r="C401" s="47"/>
      <c r="D401" s="46"/>
      <c r="E401" s="59"/>
      <c r="F401" s="59"/>
      <c r="G401" s="59"/>
      <c r="H401" s="59"/>
      <c r="I401" s="59"/>
      <c r="J401" s="59"/>
      <c r="K401" s="59"/>
    </row>
    <row r="402" spans="1:282" s="32" customFormat="1" x14ac:dyDescent="0.25">
      <c r="A402" s="1" t="s">
        <v>304</v>
      </c>
      <c r="B402"/>
      <c r="C402" s="14"/>
      <c r="D402"/>
      <c r="E402" s="42"/>
      <c r="F402" s="42"/>
      <c r="G402" s="42"/>
      <c r="H402" s="42"/>
      <c r="I402" s="42"/>
      <c r="J402" s="42"/>
      <c r="K402" s="4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</row>
    <row r="403" spans="1:282" s="31" customFormat="1" x14ac:dyDescent="0.25">
      <c r="A403" t="s">
        <v>126</v>
      </c>
      <c r="B403" t="s">
        <v>16</v>
      </c>
      <c r="C403" s="14" t="s">
        <v>312</v>
      </c>
      <c r="D403" t="s">
        <v>205</v>
      </c>
      <c r="E403" s="42">
        <v>120000</v>
      </c>
      <c r="F403" s="42">
        <f>E403*0.0287</f>
        <v>3444</v>
      </c>
      <c r="G403" s="42">
        <v>16809.87</v>
      </c>
      <c r="H403" s="42">
        <f>E403*0.0304</f>
        <v>3648</v>
      </c>
      <c r="I403" s="42">
        <v>25</v>
      </c>
      <c r="J403" s="42">
        <f>+F403+G403+H403+I403</f>
        <v>23926.87</v>
      </c>
      <c r="K403" s="42">
        <f>E403-J403</f>
        <v>96073.13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</row>
    <row r="404" spans="1:282" s="32" customFormat="1" x14ac:dyDescent="0.25">
      <c r="A404" t="s">
        <v>450</v>
      </c>
      <c r="B404" t="s">
        <v>373</v>
      </c>
      <c r="C404" s="14" t="s">
        <v>311</v>
      </c>
      <c r="D404" t="s">
        <v>205</v>
      </c>
      <c r="E404" s="42">
        <v>31682.5</v>
      </c>
      <c r="F404" s="42">
        <v>909.29</v>
      </c>
      <c r="G404" s="42">
        <v>0</v>
      </c>
      <c r="H404" s="42">
        <v>963.15</v>
      </c>
      <c r="I404" s="42">
        <v>3469.9</v>
      </c>
      <c r="J404" s="42">
        <f>+F404+G404+H404+I404</f>
        <v>5342.34</v>
      </c>
      <c r="K404" s="42">
        <f>E404-J404</f>
        <v>26340.16</v>
      </c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</row>
    <row r="405" spans="1:282" s="31" customFormat="1" x14ac:dyDescent="0.25">
      <c r="A405" s="26" t="s">
        <v>12</v>
      </c>
      <c r="B405" s="26">
        <v>2</v>
      </c>
      <c r="C405" s="27"/>
      <c r="D405" s="26"/>
      <c r="E405" s="49">
        <f t="shared" ref="E405:K405" si="79">SUM(E403:E404)</f>
        <v>151682.5</v>
      </c>
      <c r="F405" s="49">
        <f t="shared" si="79"/>
        <v>4353.29</v>
      </c>
      <c r="G405" s="49">
        <f>SUM(G403:G404)</f>
        <v>16809.87</v>
      </c>
      <c r="H405" s="49">
        <f t="shared" si="79"/>
        <v>4611.1499999999996</v>
      </c>
      <c r="I405" s="49">
        <f t="shared" si="79"/>
        <v>3494.9</v>
      </c>
      <c r="J405" s="49">
        <f t="shared" si="79"/>
        <v>29269.21</v>
      </c>
      <c r="K405" s="49">
        <f t="shared" si="79"/>
        <v>122413.29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</row>
    <row r="406" spans="1:282" s="12" customFormat="1" x14ac:dyDescent="0.25">
      <c r="A406" s="11"/>
      <c r="B406" s="11"/>
      <c r="C406" s="16"/>
      <c r="D406" s="11"/>
      <c r="E406" s="53"/>
      <c r="F406" s="53"/>
      <c r="G406" s="53"/>
      <c r="H406" s="53"/>
      <c r="I406" s="53"/>
      <c r="J406" s="53"/>
      <c r="K406" s="53"/>
    </row>
    <row r="407" spans="1:282" s="32" customFormat="1" x14ac:dyDescent="0.25">
      <c r="A407" s="5" t="s">
        <v>305</v>
      </c>
      <c r="B407" s="5"/>
      <c r="C407" s="17"/>
      <c r="D407" s="5"/>
      <c r="E407" s="54"/>
      <c r="F407" s="54"/>
      <c r="G407" s="54"/>
      <c r="H407" s="54"/>
      <c r="I407" s="54"/>
      <c r="J407" s="54"/>
      <c r="K407" s="54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</row>
    <row r="408" spans="1:282" s="31" customFormat="1" x14ac:dyDescent="0.25">
      <c r="A408" t="s">
        <v>177</v>
      </c>
      <c r="B408" t="s">
        <v>338</v>
      </c>
      <c r="C408" s="14" t="s">
        <v>311</v>
      </c>
      <c r="D408" t="s">
        <v>205</v>
      </c>
      <c r="E408" s="42">
        <v>75000</v>
      </c>
      <c r="F408" s="42">
        <f t="shared" ref="F408:F414" si="80">E408*0.0287</f>
        <v>2152.5</v>
      </c>
      <c r="G408" s="63">
        <v>5678.4</v>
      </c>
      <c r="H408" s="42">
        <f>E408*0.0304</f>
        <v>2280</v>
      </c>
      <c r="I408" s="42">
        <v>4779.8999999999996</v>
      </c>
      <c r="J408" s="42">
        <v>14890.8</v>
      </c>
      <c r="K408" s="42">
        <f>E408-J408</f>
        <v>60109.2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</row>
    <row r="409" spans="1:282" s="31" customFormat="1" x14ac:dyDescent="0.25">
      <c r="A409" t="s">
        <v>128</v>
      </c>
      <c r="B409" t="s">
        <v>129</v>
      </c>
      <c r="C409" s="14" t="s">
        <v>312</v>
      </c>
      <c r="D409" t="s">
        <v>205</v>
      </c>
      <c r="E409" s="42">
        <v>32000</v>
      </c>
      <c r="F409" s="42">
        <f t="shared" si="80"/>
        <v>918.4</v>
      </c>
      <c r="G409" s="42">
        <v>0</v>
      </c>
      <c r="H409" s="42">
        <f>E409*0.0304</f>
        <v>972.8</v>
      </c>
      <c r="I409" s="42">
        <v>125</v>
      </c>
      <c r="J409" s="42">
        <v>2016.2</v>
      </c>
      <c r="K409" s="42">
        <f t="shared" ref="K409:K413" si="81">E409-J409</f>
        <v>29983.8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</row>
    <row r="410" spans="1:282" s="31" customFormat="1" x14ac:dyDescent="0.25">
      <c r="A410" t="s">
        <v>131</v>
      </c>
      <c r="B410" t="s">
        <v>125</v>
      </c>
      <c r="C410" s="14" t="s">
        <v>311</v>
      </c>
      <c r="D410" t="s">
        <v>206</v>
      </c>
      <c r="E410" s="42">
        <v>32000</v>
      </c>
      <c r="F410" s="42">
        <f t="shared" si="80"/>
        <v>918.4</v>
      </c>
      <c r="G410" s="42">
        <v>0</v>
      </c>
      <c r="H410" s="42">
        <v>972.8</v>
      </c>
      <c r="I410" s="42">
        <v>1615</v>
      </c>
      <c r="J410" s="42">
        <v>3506.2</v>
      </c>
      <c r="K410" s="42">
        <f t="shared" si="81"/>
        <v>28493.8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</row>
    <row r="411" spans="1:282" s="31" customFormat="1" x14ac:dyDescent="0.25">
      <c r="A411" t="s">
        <v>130</v>
      </c>
      <c r="B411" t="s">
        <v>129</v>
      </c>
      <c r="C411" s="14" t="s">
        <v>311</v>
      </c>
      <c r="D411" t="s">
        <v>206</v>
      </c>
      <c r="E411" s="42">
        <v>32000</v>
      </c>
      <c r="F411" s="42">
        <f t="shared" si="80"/>
        <v>918.4</v>
      </c>
      <c r="G411" s="42">
        <v>0</v>
      </c>
      <c r="H411" s="42">
        <f>E411*0.0304</f>
        <v>972.8</v>
      </c>
      <c r="I411" s="42">
        <v>315</v>
      </c>
      <c r="J411" s="42">
        <v>2206.1999999999998</v>
      </c>
      <c r="K411" s="42">
        <f t="shared" si="81"/>
        <v>29793.8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</row>
    <row r="412" spans="1:282" s="31" customFormat="1" x14ac:dyDescent="0.25">
      <c r="A412" t="s">
        <v>124</v>
      </c>
      <c r="B412" t="s">
        <v>125</v>
      </c>
      <c r="C412" s="14" t="s">
        <v>311</v>
      </c>
      <c r="D412" t="s">
        <v>206</v>
      </c>
      <c r="E412" s="42">
        <v>11000</v>
      </c>
      <c r="F412" s="42">
        <f t="shared" si="80"/>
        <v>315.7</v>
      </c>
      <c r="G412" s="42">
        <v>0</v>
      </c>
      <c r="H412" s="42">
        <v>334.4</v>
      </c>
      <c r="I412" s="42">
        <v>75</v>
      </c>
      <c r="J412" s="42">
        <v>725.1</v>
      </c>
      <c r="K412" s="42">
        <f>E412-J412</f>
        <v>10274.9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</row>
    <row r="413" spans="1:282" s="32" customFormat="1" x14ac:dyDescent="0.25">
      <c r="A413" t="s">
        <v>132</v>
      </c>
      <c r="B413" t="s">
        <v>125</v>
      </c>
      <c r="C413" s="14" t="s">
        <v>311</v>
      </c>
      <c r="D413" t="s">
        <v>206</v>
      </c>
      <c r="E413" s="42">
        <v>13420</v>
      </c>
      <c r="F413" s="42">
        <f t="shared" si="80"/>
        <v>385.15</v>
      </c>
      <c r="G413" s="42">
        <v>0</v>
      </c>
      <c r="H413" s="42">
        <f>E413*0.0304</f>
        <v>407.97</v>
      </c>
      <c r="I413" s="42">
        <v>125</v>
      </c>
      <c r="J413" s="42">
        <v>918.12</v>
      </c>
      <c r="K413" s="42">
        <f t="shared" si="81"/>
        <v>12501.88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  <c r="IW413" s="12"/>
      <c r="IX413" s="12"/>
      <c r="IY413" s="12"/>
      <c r="IZ413" s="12"/>
      <c r="JA413" s="12"/>
      <c r="JB413" s="12"/>
      <c r="JC413" s="12"/>
      <c r="JD413" s="12"/>
      <c r="JE413" s="12"/>
      <c r="JF413" s="12"/>
      <c r="JG413" s="12"/>
      <c r="JH413" s="12"/>
      <c r="JI413" s="12"/>
      <c r="JJ413" s="12"/>
      <c r="JK413" s="12"/>
      <c r="JL413" s="12"/>
      <c r="JM413" s="12"/>
      <c r="JN413" s="12"/>
      <c r="JO413" s="12"/>
      <c r="JP413" s="12"/>
      <c r="JQ413" s="12"/>
      <c r="JR413" s="12"/>
      <c r="JS413" s="12"/>
      <c r="JT413" s="12"/>
      <c r="JU413" s="12"/>
      <c r="JV413" s="12"/>
    </row>
    <row r="414" spans="1:282" s="31" customFormat="1" x14ac:dyDescent="0.25">
      <c r="A414" t="s">
        <v>127</v>
      </c>
      <c r="B414" t="s">
        <v>448</v>
      </c>
      <c r="C414" s="14" t="s">
        <v>311</v>
      </c>
      <c r="D414" t="s">
        <v>205</v>
      </c>
      <c r="E414" s="42">
        <v>47000</v>
      </c>
      <c r="F414" s="42">
        <f t="shared" si="80"/>
        <v>1348.9</v>
      </c>
      <c r="G414" s="42">
        <v>1430.6</v>
      </c>
      <c r="H414" s="42">
        <f>E414*0.0304</f>
        <v>1428.8</v>
      </c>
      <c r="I414" s="42">
        <v>275</v>
      </c>
      <c r="J414" s="42">
        <v>4483.3</v>
      </c>
      <c r="K414" s="42">
        <f>E414-J414</f>
        <v>42516.7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</row>
    <row r="415" spans="1:282" s="31" customFormat="1" x14ac:dyDescent="0.25">
      <c r="A415" s="26" t="s">
        <v>12</v>
      </c>
      <c r="B415" s="26">
        <v>7</v>
      </c>
      <c r="C415" s="27"/>
      <c r="D415" s="26"/>
      <c r="E415" s="49">
        <f t="shared" ref="E415:K415" si="82">SUM(E408:E414)</f>
        <v>242420</v>
      </c>
      <c r="F415" s="49">
        <f t="shared" si="82"/>
        <v>6957.45</v>
      </c>
      <c r="G415" s="49">
        <f>SUM(G408:G414)</f>
        <v>7109</v>
      </c>
      <c r="H415" s="49">
        <f t="shared" si="82"/>
        <v>7369.57</v>
      </c>
      <c r="I415" s="49">
        <f t="shared" si="82"/>
        <v>7309.9</v>
      </c>
      <c r="J415" s="49">
        <f t="shared" si="82"/>
        <v>28745.919999999998</v>
      </c>
      <c r="K415" s="49">
        <f t="shared" si="82"/>
        <v>213674.08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</row>
    <row r="416" spans="1:282" s="12" customFormat="1" x14ac:dyDescent="0.25">
      <c r="A416" s="11"/>
      <c r="B416" s="11"/>
      <c r="C416" s="16"/>
      <c r="D416" s="11"/>
      <c r="E416" s="53"/>
      <c r="F416" s="53"/>
      <c r="G416" s="53"/>
      <c r="H416" s="53"/>
      <c r="I416" s="53"/>
      <c r="J416" s="53"/>
      <c r="K416" s="53"/>
    </row>
    <row r="417" spans="1:282" s="2" customFormat="1" x14ac:dyDescent="0.25">
      <c r="A417" s="5" t="s">
        <v>391</v>
      </c>
      <c r="B417" s="5"/>
      <c r="C417" s="17"/>
      <c r="D417" s="5"/>
      <c r="E417" s="54"/>
      <c r="F417" s="54"/>
      <c r="G417" s="54"/>
      <c r="H417" s="54"/>
      <c r="I417" s="54"/>
      <c r="J417" s="54"/>
      <c r="K417" s="54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  <c r="IZ417" s="11"/>
      <c r="JA417" s="11"/>
      <c r="JB417" s="11"/>
      <c r="JC417" s="11"/>
      <c r="JD417" s="11"/>
      <c r="JE417" s="11"/>
      <c r="JF417" s="11"/>
      <c r="JG417" s="11"/>
      <c r="JH417" s="11"/>
      <c r="JI417" s="11"/>
      <c r="JJ417" s="11"/>
      <c r="JK417" s="11"/>
      <c r="JL417" s="11"/>
      <c r="JM417" s="11"/>
      <c r="JN417" s="11"/>
      <c r="JO417" s="11"/>
      <c r="JP417" s="11"/>
      <c r="JQ417" s="11"/>
      <c r="JR417" s="11"/>
      <c r="JS417" s="11"/>
      <c r="JT417" s="11"/>
      <c r="JU417" s="11"/>
      <c r="JV417" s="11"/>
    </row>
    <row r="418" spans="1:282" s="26" customFormat="1" x14ac:dyDescent="0.25">
      <c r="A418" t="s">
        <v>134</v>
      </c>
      <c r="B418" t="s">
        <v>16</v>
      </c>
      <c r="C418" s="14" t="s">
        <v>312</v>
      </c>
      <c r="D418" t="s">
        <v>205</v>
      </c>
      <c r="E418" s="42">
        <v>89500</v>
      </c>
      <c r="F418" s="42">
        <f>E418*0.0287</f>
        <v>2568.65</v>
      </c>
      <c r="G418" s="63">
        <v>9241.14</v>
      </c>
      <c r="H418" s="42">
        <f>E418*0.0304</f>
        <v>2720.8</v>
      </c>
      <c r="I418" s="42">
        <v>1702.45</v>
      </c>
      <c r="J418" s="65">
        <v>16233.04</v>
      </c>
      <c r="K418" s="42">
        <f>E418-J418</f>
        <v>73266.960000000006</v>
      </c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</row>
    <row r="419" spans="1:282" s="1" customFormat="1" x14ac:dyDescent="0.25">
      <c r="A419" t="s">
        <v>133</v>
      </c>
      <c r="B419" t="s">
        <v>455</v>
      </c>
      <c r="C419" s="14" t="s">
        <v>311</v>
      </c>
      <c r="D419" t="s">
        <v>205</v>
      </c>
      <c r="E419" s="42">
        <v>44000</v>
      </c>
      <c r="F419" s="42">
        <f>E419*0.0287</f>
        <v>1262.8</v>
      </c>
      <c r="G419" s="63">
        <v>1007.19</v>
      </c>
      <c r="H419" s="42">
        <f>E419*0.0304</f>
        <v>1337.6</v>
      </c>
      <c r="I419" s="42">
        <v>315</v>
      </c>
      <c r="J419" s="42">
        <f>F419+G419+H419+I419</f>
        <v>3922.59</v>
      </c>
      <c r="K419" s="42">
        <f>E419-J419</f>
        <v>40077.410000000003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1" customFormat="1" x14ac:dyDescent="0.25">
      <c r="A420" s="2" t="s">
        <v>12</v>
      </c>
      <c r="B420" s="2">
        <v>2</v>
      </c>
      <c r="C420" s="15"/>
      <c r="D420" s="2"/>
      <c r="E420" s="50">
        <f t="shared" ref="E420:K420" si="83">SUM(E418:E419)</f>
        <v>133500</v>
      </c>
      <c r="F420" s="50">
        <f t="shared" si="83"/>
        <v>3831.45</v>
      </c>
      <c r="G420" s="50">
        <f>SUM(G418:G419)</f>
        <v>10248.33</v>
      </c>
      <c r="H420" s="50">
        <f t="shared" si="83"/>
        <v>4058.4</v>
      </c>
      <c r="I420" s="50">
        <f t="shared" si="83"/>
        <v>2017.45</v>
      </c>
      <c r="J420" s="50">
        <f t="shared" si="83"/>
        <v>20155.63</v>
      </c>
      <c r="K420" s="50">
        <f t="shared" si="83"/>
        <v>113344.37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11" customFormat="1" x14ac:dyDescent="0.25">
      <c r="C421" s="16"/>
      <c r="E421" s="53"/>
      <c r="F421" s="53"/>
      <c r="G421" s="53"/>
      <c r="H421" s="53"/>
      <c r="I421" s="53"/>
      <c r="J421" s="53"/>
      <c r="K421" s="5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282" s="32" customFormat="1" x14ac:dyDescent="0.25">
      <c r="A422" s="36" t="s">
        <v>431</v>
      </c>
      <c r="B422"/>
      <c r="C422"/>
      <c r="D422"/>
      <c r="E422" s="42"/>
      <c r="F422" s="42"/>
      <c r="G422" s="42"/>
      <c r="H422" s="42"/>
      <c r="I422" s="42"/>
      <c r="J422" s="42"/>
      <c r="K422" s="4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12"/>
      <c r="IV422" s="12"/>
      <c r="IW422" s="12"/>
      <c r="IX422" s="12"/>
      <c r="IY422" s="12"/>
      <c r="IZ422" s="12"/>
      <c r="JA422" s="12"/>
      <c r="JB422" s="12"/>
      <c r="JC422" s="12"/>
      <c r="JD422" s="12"/>
      <c r="JE422" s="12"/>
      <c r="JF422" s="12"/>
      <c r="JG422" s="12"/>
      <c r="JH422" s="12"/>
      <c r="JI422" s="12"/>
      <c r="JJ422" s="12"/>
      <c r="JK422" s="12"/>
      <c r="JL422" s="12"/>
      <c r="JM422" s="12"/>
      <c r="JN422" s="12"/>
      <c r="JO422" s="12"/>
      <c r="JP422" s="12"/>
      <c r="JQ422" s="12"/>
      <c r="JR422" s="12"/>
      <c r="JS422" s="12"/>
      <c r="JT422" s="12"/>
      <c r="JU422" s="12"/>
      <c r="JV422" s="12"/>
    </row>
    <row r="423" spans="1:282" s="32" customFormat="1" x14ac:dyDescent="0.25">
      <c r="A423" t="s">
        <v>432</v>
      </c>
      <c r="B423" t="s">
        <v>16</v>
      </c>
      <c r="C423" s="41" t="s">
        <v>311</v>
      </c>
      <c r="D423" t="s">
        <v>205</v>
      </c>
      <c r="E423" s="42">
        <v>113500</v>
      </c>
      <c r="F423" s="42">
        <v>3257.45</v>
      </c>
      <c r="G423" s="42">
        <v>15280.91</v>
      </c>
      <c r="H423" s="42">
        <v>3450.4</v>
      </c>
      <c r="I423" s="42">
        <v>25</v>
      </c>
      <c r="J423" s="42">
        <v>22013.759999999998</v>
      </c>
      <c r="K423" s="42">
        <f>E423-J423</f>
        <v>91486.24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  <c r="IW423" s="12"/>
      <c r="IX423" s="12"/>
      <c r="IY423" s="12"/>
      <c r="IZ423" s="12"/>
      <c r="JA423" s="12"/>
      <c r="JB423" s="12"/>
      <c r="JC423" s="12"/>
      <c r="JD423" s="12"/>
      <c r="JE423" s="12"/>
      <c r="JF423" s="12"/>
      <c r="JG423" s="12"/>
      <c r="JH423" s="12"/>
      <c r="JI423" s="12"/>
      <c r="JJ423" s="12"/>
      <c r="JK423" s="12"/>
      <c r="JL423" s="12"/>
      <c r="JM423" s="12"/>
      <c r="JN423" s="12"/>
      <c r="JO423" s="12"/>
      <c r="JP423" s="12"/>
      <c r="JQ423" s="12"/>
      <c r="JR423" s="12"/>
      <c r="JS423" s="12"/>
      <c r="JT423" s="12"/>
      <c r="JU423" s="12"/>
      <c r="JV423" s="12"/>
    </row>
    <row r="424" spans="1:282" s="32" customFormat="1" x14ac:dyDescent="0.25">
      <c r="A424" s="26" t="s">
        <v>12</v>
      </c>
      <c r="B424" s="26">
        <v>1</v>
      </c>
      <c r="C424" s="30"/>
      <c r="D424" s="28"/>
      <c r="E424" s="49">
        <f t="shared" ref="E424:K424" si="84">SUM(E423)</f>
        <v>113500</v>
      </c>
      <c r="F424" s="49">
        <f t="shared" si="84"/>
        <v>3257.45</v>
      </c>
      <c r="G424" s="49">
        <f>SUM(G423)</f>
        <v>15280.91</v>
      </c>
      <c r="H424" s="49">
        <f t="shared" si="84"/>
        <v>3450.4</v>
      </c>
      <c r="I424" s="49">
        <f t="shared" si="84"/>
        <v>25</v>
      </c>
      <c r="J424" s="49">
        <f t="shared" si="84"/>
        <v>22013.759999999998</v>
      </c>
      <c r="K424" s="49">
        <f t="shared" si="84"/>
        <v>91486.24</v>
      </c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  <c r="IW424" s="12"/>
      <c r="IX424" s="12"/>
      <c r="IY424" s="12"/>
      <c r="IZ424" s="12"/>
      <c r="JA424" s="12"/>
      <c r="JB424" s="12"/>
      <c r="JC424" s="12"/>
      <c r="JD424" s="12"/>
      <c r="JE424" s="12"/>
      <c r="JF424" s="12"/>
      <c r="JG424" s="12"/>
      <c r="JH424" s="12"/>
      <c r="JI424" s="12"/>
      <c r="JJ424" s="12"/>
      <c r="JK424" s="12"/>
      <c r="JL424" s="12"/>
      <c r="JM424" s="12"/>
      <c r="JN424" s="12"/>
      <c r="JO424" s="12"/>
      <c r="JP424" s="12"/>
      <c r="JQ424" s="12"/>
      <c r="JR424" s="12"/>
      <c r="JS424" s="12"/>
      <c r="JT424" s="12"/>
      <c r="JU424" s="12"/>
      <c r="JV424" s="12"/>
    </row>
    <row r="425" spans="1:282" s="31" customFormat="1" x14ac:dyDescent="0.25">
      <c r="A425"/>
      <c r="B425"/>
      <c r="C425" s="14"/>
      <c r="D425"/>
      <c r="E425" s="42"/>
      <c r="F425" s="42"/>
      <c r="G425" s="42"/>
      <c r="H425" s="42"/>
      <c r="I425" s="42"/>
      <c r="J425" s="42"/>
      <c r="K425" s="4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</row>
    <row r="426" spans="1:282" x14ac:dyDescent="0.25">
      <c r="A426" s="11" t="s">
        <v>390</v>
      </c>
      <c r="B426" s="11"/>
      <c r="C426" s="16"/>
      <c r="D426" s="11"/>
      <c r="E426" s="53"/>
      <c r="F426" s="53"/>
      <c r="G426" s="53"/>
      <c r="H426" s="53"/>
      <c r="I426" s="53"/>
      <c r="J426" s="53"/>
      <c r="K426" s="5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12"/>
      <c r="IV426" s="12"/>
      <c r="IW426" s="12"/>
      <c r="IX426" s="12"/>
      <c r="IY426" s="12"/>
      <c r="IZ426" s="12"/>
      <c r="JA426" s="12"/>
      <c r="JB426" s="12"/>
      <c r="JC426" s="12"/>
      <c r="JD426" s="12"/>
      <c r="JE426" s="12"/>
      <c r="JF426" s="12"/>
      <c r="JG426" s="12"/>
      <c r="JH426" s="12"/>
      <c r="JI426" s="12"/>
      <c r="JJ426" s="12"/>
      <c r="JK426" s="12"/>
      <c r="JL426" s="12"/>
      <c r="JM426" s="12"/>
      <c r="JN426" s="12"/>
      <c r="JO426" s="12"/>
      <c r="JP426" s="12"/>
      <c r="JQ426" s="12"/>
      <c r="JR426" s="12"/>
      <c r="JS426" s="12"/>
      <c r="JT426" s="12"/>
      <c r="JU426" s="12"/>
      <c r="JV426" s="12"/>
    </row>
    <row r="427" spans="1:282" s="26" customFormat="1" x14ac:dyDescent="0.25">
      <c r="A427" t="s">
        <v>233</v>
      </c>
      <c r="B427" t="s">
        <v>208</v>
      </c>
      <c r="C427" s="14" t="s">
        <v>311</v>
      </c>
      <c r="D427" t="s">
        <v>206</v>
      </c>
      <c r="E427" s="42">
        <v>25200</v>
      </c>
      <c r="F427" s="42">
        <f>E427*0.0287</f>
        <v>723.24</v>
      </c>
      <c r="G427" s="42">
        <v>0</v>
      </c>
      <c r="H427" s="42">
        <f>E427*0.0304</f>
        <v>766.08</v>
      </c>
      <c r="I427" s="42">
        <v>175</v>
      </c>
      <c r="J427" s="42">
        <f>+F427+G427+H427+I427</f>
        <v>1664.32</v>
      </c>
      <c r="K427" s="42">
        <f>+E427-J427</f>
        <v>23535.68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</row>
    <row r="428" spans="1:282" s="11" customFormat="1" x14ac:dyDescent="0.25">
      <c r="A428" s="26"/>
      <c r="B428" s="26">
        <v>1</v>
      </c>
      <c r="C428" s="27"/>
      <c r="D428" s="26"/>
      <c r="E428" s="49">
        <f t="shared" ref="E428:K428" si="85">SUM(E427)</f>
        <v>25200</v>
      </c>
      <c r="F428" s="49">
        <f t="shared" si="85"/>
        <v>723.24</v>
      </c>
      <c r="G428" s="49">
        <f>SUM(G427)</f>
        <v>0</v>
      </c>
      <c r="H428" s="49">
        <f t="shared" si="85"/>
        <v>766.08</v>
      </c>
      <c r="I428" s="49">
        <f t="shared" si="85"/>
        <v>175</v>
      </c>
      <c r="J428" s="49">
        <f t="shared" si="85"/>
        <v>1664.32</v>
      </c>
      <c r="K428" s="49">
        <f t="shared" si="85"/>
        <v>23535.68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282" s="11" customFormat="1" x14ac:dyDescent="0.25">
      <c r="C429" s="16"/>
      <c r="E429" s="53"/>
      <c r="F429" s="53"/>
      <c r="G429" s="53"/>
      <c r="H429" s="53"/>
      <c r="I429" s="53"/>
      <c r="J429" s="53"/>
      <c r="K429" s="5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282" s="1" customFormat="1" x14ac:dyDescent="0.25">
      <c r="A430" s="36" t="s">
        <v>361</v>
      </c>
      <c r="B430" s="36"/>
      <c r="C430" s="37"/>
      <c r="D430" s="36"/>
      <c r="E430" s="60"/>
      <c r="F430" s="60"/>
      <c r="G430" s="60"/>
      <c r="H430" s="60"/>
      <c r="I430" s="60"/>
      <c r="J430" s="60"/>
      <c r="K430" s="60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</row>
    <row r="431" spans="1:282" s="1" customFormat="1" x14ac:dyDescent="0.25">
      <c r="A431" s="13" t="s">
        <v>362</v>
      </c>
      <c r="B431" s="13" t="s">
        <v>208</v>
      </c>
      <c r="C431" s="33" t="s">
        <v>311</v>
      </c>
      <c r="D431" s="13" t="s">
        <v>206</v>
      </c>
      <c r="E431" s="61">
        <v>32000</v>
      </c>
      <c r="F431" s="61">
        <v>918.4</v>
      </c>
      <c r="G431" s="61">
        <v>0</v>
      </c>
      <c r="H431" s="61">
        <v>972.8</v>
      </c>
      <c r="I431" s="61">
        <v>175</v>
      </c>
      <c r="J431" s="61">
        <f>+F431+G431+H431+I431</f>
        <v>2066.1999999999998</v>
      </c>
      <c r="K431" s="61">
        <f>+E431-J431</f>
        <v>29933.8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</row>
    <row r="432" spans="1:282" s="1" customFormat="1" x14ac:dyDescent="0.25">
      <c r="A432" s="13" t="s">
        <v>135</v>
      </c>
      <c r="B432" s="13" t="s">
        <v>363</v>
      </c>
      <c r="C432" s="33" t="s">
        <v>311</v>
      </c>
      <c r="D432" s="13" t="s">
        <v>205</v>
      </c>
      <c r="E432" s="61">
        <v>45000</v>
      </c>
      <c r="F432" s="61">
        <v>1291.5</v>
      </c>
      <c r="G432" s="61">
        <v>1148.33</v>
      </c>
      <c r="H432" s="61">
        <v>1368</v>
      </c>
      <c r="I432" s="61">
        <v>1650</v>
      </c>
      <c r="J432" s="61">
        <f>+F432+G432+H432+I432</f>
        <v>5457.83</v>
      </c>
      <c r="K432" s="61">
        <f>+E432-J432</f>
        <v>39542.17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</row>
    <row r="433" spans="1:282" x14ac:dyDescent="0.25">
      <c r="A433" s="13" t="s">
        <v>378</v>
      </c>
      <c r="B433" s="13" t="s">
        <v>16</v>
      </c>
      <c r="C433" s="33" t="s">
        <v>311</v>
      </c>
      <c r="D433" s="13" t="s">
        <v>205</v>
      </c>
      <c r="E433" s="61">
        <v>123500</v>
      </c>
      <c r="F433" s="61">
        <v>3544.45</v>
      </c>
      <c r="G433" s="61">
        <v>17633.16</v>
      </c>
      <c r="H433" s="61">
        <v>3754.4</v>
      </c>
      <c r="I433" s="61">
        <v>25</v>
      </c>
      <c r="J433" s="61">
        <f>+F433+G433+H433+I433</f>
        <v>24957.01</v>
      </c>
      <c r="K433" s="61">
        <f>+E433-J433</f>
        <v>98542.99</v>
      </c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  <c r="IW433" s="12"/>
      <c r="IX433" s="12"/>
      <c r="IY433" s="12"/>
      <c r="IZ433" s="12"/>
      <c r="JA433" s="12"/>
      <c r="JB433" s="12"/>
      <c r="JC433" s="12"/>
      <c r="JD433" s="12"/>
      <c r="JE433" s="12"/>
      <c r="JF433" s="12"/>
      <c r="JG433" s="12"/>
      <c r="JH433" s="12"/>
      <c r="JI433" s="12"/>
      <c r="JJ433" s="12"/>
      <c r="JK433" s="12"/>
      <c r="JL433" s="12"/>
      <c r="JM433" s="12"/>
      <c r="JN433" s="12"/>
      <c r="JO433" s="12"/>
      <c r="JP433" s="12"/>
      <c r="JQ433" s="12"/>
      <c r="JR433" s="12"/>
      <c r="JS433" s="12"/>
      <c r="JT433" s="12"/>
      <c r="JU433" s="12"/>
      <c r="JV433" s="12"/>
    </row>
    <row r="434" spans="1:282" x14ac:dyDescent="0.25">
      <c r="A434" s="34" t="s">
        <v>12</v>
      </c>
      <c r="B434" s="34">
        <v>3</v>
      </c>
      <c r="C434" s="35"/>
      <c r="D434" s="34"/>
      <c r="E434" s="58">
        <f t="shared" ref="E434:K434" si="86">SUM(E431:E433)</f>
        <v>200500</v>
      </c>
      <c r="F434" s="58">
        <f t="shared" si="86"/>
        <v>5754.35</v>
      </c>
      <c r="G434" s="58">
        <f>SUM(G431:G433)</f>
        <v>18781.490000000002</v>
      </c>
      <c r="H434" s="58">
        <f t="shared" si="86"/>
        <v>6095.2</v>
      </c>
      <c r="I434" s="58">
        <f t="shared" si="86"/>
        <v>1850</v>
      </c>
      <c r="J434" s="58">
        <f t="shared" si="86"/>
        <v>32481.040000000001</v>
      </c>
      <c r="K434" s="58">
        <f t="shared" si="86"/>
        <v>168018.96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  <c r="IW434" s="12"/>
      <c r="IX434" s="12"/>
      <c r="IY434" s="12"/>
      <c r="IZ434" s="12"/>
      <c r="JA434" s="12"/>
      <c r="JB434" s="12"/>
      <c r="JC434" s="12"/>
      <c r="JD434" s="12"/>
      <c r="JE434" s="12"/>
      <c r="JF434" s="12"/>
      <c r="JG434" s="12"/>
      <c r="JH434" s="12"/>
      <c r="JI434" s="12"/>
      <c r="JJ434" s="12"/>
      <c r="JK434" s="12"/>
      <c r="JL434" s="12"/>
      <c r="JM434" s="12"/>
      <c r="JN434" s="12"/>
      <c r="JO434" s="12"/>
      <c r="JP434" s="12"/>
      <c r="JQ434" s="12"/>
      <c r="JR434" s="12"/>
      <c r="JS434" s="12"/>
      <c r="JT434" s="12"/>
      <c r="JU434" s="12"/>
      <c r="JV434" s="12"/>
    </row>
    <row r="435" spans="1:282" x14ac:dyDescent="0.25"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  <c r="IW435" s="12"/>
      <c r="IX435" s="12"/>
      <c r="IY435" s="12"/>
      <c r="IZ435" s="12"/>
      <c r="JA435" s="12"/>
      <c r="JB435" s="12"/>
      <c r="JC435" s="12"/>
      <c r="JD435" s="12"/>
      <c r="JE435" s="12"/>
      <c r="JF435" s="12"/>
      <c r="JG435" s="12"/>
      <c r="JH435" s="12"/>
      <c r="JI435" s="12"/>
      <c r="JJ435" s="12"/>
      <c r="JK435" s="12"/>
      <c r="JL435" s="12"/>
      <c r="JM435" s="12"/>
      <c r="JN435" s="12"/>
      <c r="JO435" s="12"/>
      <c r="JP435" s="12"/>
      <c r="JQ435" s="12"/>
      <c r="JR435" s="12"/>
      <c r="JS435" s="12"/>
      <c r="JT435" s="12"/>
      <c r="JU435" s="12"/>
      <c r="JV435" s="12"/>
    </row>
    <row r="436" spans="1:282" x14ac:dyDescent="0.25">
      <c r="A436" s="1" t="s">
        <v>401</v>
      </c>
      <c r="B436" s="1"/>
      <c r="C436" s="17"/>
      <c r="D436" s="1"/>
      <c r="E436" s="51"/>
      <c r="F436" s="51"/>
      <c r="G436" s="51"/>
      <c r="H436" s="51"/>
      <c r="I436" s="51"/>
      <c r="J436" s="51"/>
      <c r="K436" s="5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  <c r="IW436" s="12"/>
      <c r="IX436" s="12"/>
      <c r="IY436" s="12"/>
      <c r="IZ436" s="12"/>
      <c r="JA436" s="12"/>
      <c r="JB436" s="12"/>
      <c r="JC436" s="12"/>
      <c r="JD436" s="12"/>
      <c r="JE436" s="12"/>
      <c r="JF436" s="12"/>
      <c r="JG436" s="12"/>
      <c r="JH436" s="12"/>
      <c r="JI436" s="12"/>
      <c r="JJ436" s="12"/>
      <c r="JK436" s="12"/>
      <c r="JL436" s="12"/>
      <c r="JM436" s="12"/>
      <c r="JN436" s="12"/>
      <c r="JO436" s="12"/>
      <c r="JP436" s="12"/>
      <c r="JQ436" s="12"/>
      <c r="JR436" s="12"/>
      <c r="JS436" s="12"/>
      <c r="JT436" s="12"/>
      <c r="JU436" s="12"/>
      <c r="JV436" s="12"/>
    </row>
    <row r="437" spans="1:282" s="2" customFormat="1" x14ac:dyDescent="0.25">
      <c r="A437" t="s">
        <v>402</v>
      </c>
      <c r="B437" t="s">
        <v>403</v>
      </c>
      <c r="C437" s="14" t="s">
        <v>311</v>
      </c>
      <c r="D437" t="s">
        <v>206</v>
      </c>
      <c r="E437" s="42">
        <v>76000</v>
      </c>
      <c r="F437" s="42">
        <v>2181.1999999999998</v>
      </c>
      <c r="G437" s="42">
        <v>6497.56</v>
      </c>
      <c r="H437" s="42">
        <v>2310.4</v>
      </c>
      <c r="I437" s="42">
        <v>175</v>
      </c>
      <c r="J437" s="42">
        <v>11164.16</v>
      </c>
      <c r="K437" s="42">
        <f>E437-J437</f>
        <v>64835.839999999997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</row>
    <row r="438" spans="1:282" s="2" customFormat="1" x14ac:dyDescent="0.25">
      <c r="A438" s="26" t="s">
        <v>12</v>
      </c>
      <c r="B438" s="26">
        <v>1</v>
      </c>
      <c r="C438" s="27"/>
      <c r="D438" s="26"/>
      <c r="E438" s="49">
        <f t="shared" ref="E438:K438" si="87">E437</f>
        <v>76000</v>
      </c>
      <c r="F438" s="49">
        <f t="shared" si="87"/>
        <v>2181.1999999999998</v>
      </c>
      <c r="G438" s="49">
        <f>G437</f>
        <v>6497.56</v>
      </c>
      <c r="H438" s="49">
        <f t="shared" si="87"/>
        <v>2310.4</v>
      </c>
      <c r="I438" s="49">
        <f t="shared" si="87"/>
        <v>175</v>
      </c>
      <c r="J438" s="49">
        <f t="shared" si="87"/>
        <v>11164.16</v>
      </c>
      <c r="K438" s="49">
        <f t="shared" si="87"/>
        <v>64835.839999999997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</row>
    <row r="439" spans="1:282" s="2" customFormat="1" x14ac:dyDescent="0.25">
      <c r="A439" s="11"/>
      <c r="B439" s="11"/>
      <c r="C439" s="16"/>
      <c r="D439" s="11"/>
      <c r="E439" s="53"/>
      <c r="F439" s="53"/>
      <c r="G439" s="53"/>
      <c r="H439" s="53"/>
      <c r="I439" s="53"/>
      <c r="J439" s="53"/>
      <c r="K439" s="5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</row>
    <row r="440" spans="1:282" s="2" customFormat="1" x14ac:dyDescent="0.25">
      <c r="A440" s="5" t="s">
        <v>328</v>
      </c>
      <c r="B440" s="5"/>
      <c r="C440" s="17"/>
      <c r="D440" s="5"/>
      <c r="E440" s="54"/>
      <c r="F440" s="54"/>
      <c r="G440" s="54"/>
      <c r="H440" s="54"/>
      <c r="I440" s="54"/>
      <c r="J440" s="54"/>
      <c r="K440" s="54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</row>
    <row r="441" spans="1:282" x14ac:dyDescent="0.25">
      <c r="A441" t="s">
        <v>329</v>
      </c>
      <c r="B441" t="s">
        <v>20</v>
      </c>
      <c r="C441" s="14" t="s">
        <v>311</v>
      </c>
      <c r="D441" t="s">
        <v>205</v>
      </c>
      <c r="E441" s="42">
        <v>36000</v>
      </c>
      <c r="F441" s="42">
        <v>1033.2</v>
      </c>
      <c r="G441" s="42">
        <v>0</v>
      </c>
      <c r="H441" s="42">
        <v>1094.4000000000001</v>
      </c>
      <c r="I441" s="42">
        <v>815</v>
      </c>
      <c r="J441" s="42">
        <v>2942.6</v>
      </c>
      <c r="K441" s="42">
        <f>E441-J441</f>
        <v>33057.4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12"/>
      <c r="IV441" s="12"/>
      <c r="IW441" s="12"/>
      <c r="IX441" s="12"/>
      <c r="IY441" s="12"/>
      <c r="IZ441" s="12"/>
      <c r="JA441" s="12"/>
      <c r="JB441" s="12"/>
      <c r="JC441" s="12"/>
      <c r="JD441" s="12"/>
      <c r="JE441" s="12"/>
      <c r="JF441" s="12"/>
      <c r="JG441" s="12"/>
      <c r="JH441" s="12"/>
      <c r="JI441" s="12"/>
      <c r="JJ441" s="12"/>
      <c r="JK441" s="12"/>
      <c r="JL441" s="12"/>
      <c r="JM441" s="12"/>
      <c r="JN441" s="12"/>
      <c r="JO441" s="12"/>
      <c r="JP441" s="12"/>
      <c r="JQ441" s="12"/>
      <c r="JR441" s="12"/>
      <c r="JS441" s="12"/>
      <c r="JT441" s="12"/>
      <c r="JU441" s="12"/>
      <c r="JV441" s="12"/>
    </row>
    <row r="442" spans="1:282" x14ac:dyDescent="0.25">
      <c r="A442" t="s">
        <v>139</v>
      </c>
      <c r="B442" t="s">
        <v>408</v>
      </c>
      <c r="C442" s="14" t="s">
        <v>311</v>
      </c>
      <c r="D442" t="s">
        <v>205</v>
      </c>
      <c r="E442" s="42">
        <v>60000</v>
      </c>
      <c r="F442" s="42">
        <f>E442*0.0287</f>
        <v>1722</v>
      </c>
      <c r="G442" s="42">
        <v>3486.68</v>
      </c>
      <c r="H442" s="42">
        <f>E442*0.0304</f>
        <v>1824</v>
      </c>
      <c r="I442" s="42">
        <v>25</v>
      </c>
      <c r="J442" s="42">
        <f>+F442+G442+H442+I442</f>
        <v>7057.68</v>
      </c>
      <c r="K442" s="42">
        <f>E442-J442</f>
        <v>52942.32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  <c r="IW442" s="12"/>
      <c r="IX442" s="12"/>
      <c r="IY442" s="12"/>
      <c r="IZ442" s="12"/>
      <c r="JA442" s="12"/>
      <c r="JB442" s="12"/>
      <c r="JC442" s="12"/>
      <c r="JD442" s="12"/>
      <c r="JE442" s="12"/>
      <c r="JF442" s="12"/>
      <c r="JG442" s="12"/>
      <c r="JH442" s="12"/>
      <c r="JI442" s="12"/>
      <c r="JJ442" s="12"/>
      <c r="JK442" s="12"/>
      <c r="JL442" s="12"/>
      <c r="JM442" s="12"/>
      <c r="JN442" s="12"/>
      <c r="JO442" s="12"/>
      <c r="JP442" s="12"/>
      <c r="JQ442" s="12"/>
      <c r="JR442" s="12"/>
      <c r="JS442" s="12"/>
      <c r="JT442" s="12"/>
      <c r="JU442" s="12"/>
      <c r="JV442" s="12"/>
    </row>
    <row r="443" spans="1:282" s="2" customFormat="1" x14ac:dyDescent="0.25">
      <c r="A443" t="s">
        <v>136</v>
      </c>
      <c r="B443" t="s">
        <v>49</v>
      </c>
      <c r="C443" s="14" t="s">
        <v>311</v>
      </c>
      <c r="D443" t="s">
        <v>206</v>
      </c>
      <c r="E443" s="42">
        <v>10000</v>
      </c>
      <c r="F443" s="42">
        <f>E443*0.0287</f>
        <v>287</v>
      </c>
      <c r="G443" s="42">
        <v>0</v>
      </c>
      <c r="H443" s="42">
        <f>E443*0.0304</f>
        <v>304</v>
      </c>
      <c r="I443" s="42">
        <v>25</v>
      </c>
      <c r="J443" s="42">
        <f>+F443+G443+H443+I443</f>
        <v>616</v>
      </c>
      <c r="K443" s="42">
        <f>E443-J443</f>
        <v>9384</v>
      </c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</row>
    <row r="444" spans="1:282" s="2" customFormat="1" x14ac:dyDescent="0.25">
      <c r="A444" t="s">
        <v>137</v>
      </c>
      <c r="B444" t="s">
        <v>438</v>
      </c>
      <c r="C444" s="14" t="s">
        <v>311</v>
      </c>
      <c r="D444" t="s">
        <v>205</v>
      </c>
      <c r="E444" s="42">
        <v>20900</v>
      </c>
      <c r="F444" s="42">
        <f>E444*0.0287</f>
        <v>599.83000000000004</v>
      </c>
      <c r="G444" s="42">
        <v>0</v>
      </c>
      <c r="H444" s="42">
        <f>E444*0.0304</f>
        <v>635.36</v>
      </c>
      <c r="I444" s="42">
        <v>275</v>
      </c>
      <c r="J444" s="42">
        <v>1510.19</v>
      </c>
      <c r="K444" s="42">
        <f>E444-J444</f>
        <v>19389.810000000001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</row>
    <row r="445" spans="1:282" s="2" customFormat="1" x14ac:dyDescent="0.25">
      <c r="A445" t="s">
        <v>396</v>
      </c>
      <c r="B445" t="s">
        <v>61</v>
      </c>
      <c r="C445" s="14" t="s">
        <v>312</v>
      </c>
      <c r="D445" t="s">
        <v>205</v>
      </c>
      <c r="E445" s="42">
        <v>10000</v>
      </c>
      <c r="F445" s="42">
        <f>E445*0.0287</f>
        <v>287</v>
      </c>
      <c r="G445" s="42">
        <v>0</v>
      </c>
      <c r="H445" s="42">
        <f>E445*0.0304</f>
        <v>304</v>
      </c>
      <c r="I445" s="42">
        <v>175</v>
      </c>
      <c r="J445" s="42">
        <f>+F445+G445+H445+I445</f>
        <v>766</v>
      </c>
      <c r="K445" s="42">
        <f t="shared" ref="K445" si="88">E445-J445</f>
        <v>9234</v>
      </c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</row>
    <row r="446" spans="1:282" x14ac:dyDescent="0.25">
      <c r="A446" s="2" t="s">
        <v>12</v>
      </c>
      <c r="B446" s="2">
        <v>5</v>
      </c>
      <c r="C446" s="15"/>
      <c r="D446" s="2"/>
      <c r="E446" s="50">
        <f t="shared" ref="E446:K446" si="89">SUM(E441:E445)</f>
        <v>136900</v>
      </c>
      <c r="F446" s="50">
        <f t="shared" si="89"/>
        <v>3929.03</v>
      </c>
      <c r="G446" s="50">
        <f>SUM(G441:G445)</f>
        <v>3486.68</v>
      </c>
      <c r="H446" s="50">
        <f t="shared" si="89"/>
        <v>4161.76</v>
      </c>
      <c r="I446" s="50">
        <f t="shared" si="89"/>
        <v>1315</v>
      </c>
      <c r="J446" s="50">
        <f t="shared" si="89"/>
        <v>12892.47</v>
      </c>
      <c r="K446" s="50">
        <f t="shared" si="89"/>
        <v>124007.53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  <c r="IV446" s="12"/>
      <c r="IW446" s="12"/>
      <c r="IX446" s="12"/>
      <c r="IY446" s="12"/>
      <c r="IZ446" s="12"/>
      <c r="JA446" s="12"/>
      <c r="JB446" s="12"/>
      <c r="JC446" s="12"/>
      <c r="JD446" s="12"/>
      <c r="JE446" s="12"/>
      <c r="JF446" s="12"/>
      <c r="JG446" s="12"/>
      <c r="JH446" s="12"/>
      <c r="JI446" s="12"/>
      <c r="JJ446" s="12"/>
      <c r="JK446" s="12"/>
      <c r="JL446" s="12"/>
      <c r="JM446" s="12"/>
      <c r="JN446" s="12"/>
      <c r="JO446" s="12"/>
      <c r="JP446" s="12"/>
      <c r="JQ446" s="12"/>
      <c r="JR446" s="12"/>
      <c r="JS446" s="12"/>
      <c r="JT446" s="12"/>
      <c r="JU446" s="12"/>
      <c r="JV446" s="12"/>
    </row>
    <row r="447" spans="1:282" s="11" customFormat="1" x14ac:dyDescent="0.25">
      <c r="C447" s="16"/>
      <c r="E447" s="53"/>
      <c r="F447" s="53"/>
      <c r="G447" s="53"/>
      <c r="H447" s="53"/>
      <c r="I447" s="53"/>
      <c r="J447" s="53"/>
      <c r="K447" s="5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282" x14ac:dyDescent="0.25">
      <c r="A448" s="1" t="s">
        <v>352</v>
      </c>
      <c r="B448" s="1"/>
      <c r="C448" s="17"/>
      <c r="D448" s="1"/>
      <c r="E448" s="51"/>
      <c r="F448" s="51"/>
      <c r="G448" s="51"/>
      <c r="H448" s="51"/>
      <c r="I448" s="51"/>
      <c r="J448" s="51"/>
      <c r="K448" s="51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12"/>
      <c r="IV448" s="12"/>
      <c r="IW448" s="12"/>
      <c r="IX448" s="12"/>
      <c r="IY448" s="12"/>
      <c r="IZ448" s="12"/>
      <c r="JA448" s="12"/>
      <c r="JB448" s="12"/>
      <c r="JC448" s="12"/>
      <c r="JD448" s="12"/>
      <c r="JE448" s="12"/>
      <c r="JF448" s="12"/>
      <c r="JG448" s="12"/>
      <c r="JH448" s="12"/>
      <c r="JI448" s="12"/>
      <c r="JJ448" s="12"/>
      <c r="JK448" s="12"/>
      <c r="JL448" s="12"/>
      <c r="JM448" s="12"/>
      <c r="JN448" s="12"/>
      <c r="JO448" s="12"/>
      <c r="JP448" s="12"/>
      <c r="JQ448" s="12"/>
      <c r="JR448" s="12"/>
      <c r="JS448" s="12"/>
      <c r="JT448" s="12"/>
      <c r="JU448" s="12"/>
      <c r="JV448" s="12"/>
    </row>
    <row r="449" spans="1:282" s="13" customFormat="1" x14ac:dyDescent="0.25">
      <c r="A449" t="s">
        <v>353</v>
      </c>
      <c r="B449" t="s">
        <v>354</v>
      </c>
      <c r="C449" s="14" t="s">
        <v>311</v>
      </c>
      <c r="D449" t="s">
        <v>206</v>
      </c>
      <c r="E449" s="42">
        <v>45000</v>
      </c>
      <c r="F449" s="42">
        <v>1291.5</v>
      </c>
      <c r="G449" s="42">
        <v>1148.33</v>
      </c>
      <c r="H449" s="42">
        <v>1368</v>
      </c>
      <c r="I449" s="42">
        <v>125</v>
      </c>
      <c r="J449" s="42">
        <v>3932.83</v>
      </c>
      <c r="K449" s="42">
        <f t="shared" ref="K449:K454" si="90">E449-J449</f>
        <v>41067.17</v>
      </c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  <c r="IW449" s="20"/>
      <c r="IX449" s="20"/>
      <c r="IY449" s="20"/>
      <c r="IZ449" s="20"/>
      <c r="JA449" s="20"/>
      <c r="JB449" s="20"/>
      <c r="JC449" s="20"/>
      <c r="JD449" s="20"/>
      <c r="JE449" s="20"/>
      <c r="JF449" s="20"/>
      <c r="JG449" s="20"/>
      <c r="JH449" s="20"/>
      <c r="JI449" s="20"/>
      <c r="JJ449" s="20"/>
      <c r="JK449" s="20"/>
      <c r="JL449" s="20"/>
      <c r="JM449" s="20"/>
      <c r="JN449" s="20"/>
      <c r="JO449" s="20"/>
      <c r="JP449" s="20"/>
      <c r="JQ449" s="20"/>
      <c r="JR449" s="20"/>
      <c r="JS449" s="20"/>
      <c r="JT449" s="20"/>
      <c r="JU449" s="20"/>
      <c r="JV449" s="20"/>
    </row>
    <row r="450" spans="1:282" x14ac:dyDescent="0.25">
      <c r="A450" t="s">
        <v>355</v>
      </c>
      <c r="B450" t="s">
        <v>356</v>
      </c>
      <c r="C450" s="14" t="s">
        <v>311</v>
      </c>
      <c r="D450" t="s">
        <v>206</v>
      </c>
      <c r="E450" s="42">
        <v>32000</v>
      </c>
      <c r="F450" s="42">
        <v>918.4</v>
      </c>
      <c r="G450" s="42">
        <v>0</v>
      </c>
      <c r="H450" s="42">
        <v>972.8</v>
      </c>
      <c r="I450" s="42">
        <v>1752.45</v>
      </c>
      <c r="J450" s="42">
        <v>3643.65</v>
      </c>
      <c r="K450" s="42">
        <f t="shared" si="90"/>
        <v>28356.35</v>
      </c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12"/>
      <c r="IV450" s="12"/>
      <c r="IW450" s="12"/>
      <c r="IX450" s="12"/>
      <c r="IY450" s="12"/>
      <c r="IZ450" s="12"/>
      <c r="JA450" s="12"/>
      <c r="JB450" s="12"/>
      <c r="JC450" s="12"/>
      <c r="JD450" s="12"/>
      <c r="JE450" s="12"/>
      <c r="JF450" s="12"/>
      <c r="JG450" s="12"/>
      <c r="JH450" s="12"/>
      <c r="JI450" s="12"/>
      <c r="JJ450" s="12"/>
      <c r="JK450" s="12"/>
      <c r="JL450" s="12"/>
      <c r="JM450" s="12"/>
      <c r="JN450" s="12"/>
      <c r="JO450" s="12"/>
      <c r="JP450" s="12"/>
      <c r="JQ450" s="12"/>
      <c r="JR450" s="12"/>
      <c r="JS450" s="12"/>
      <c r="JT450" s="12"/>
      <c r="JU450" s="12"/>
      <c r="JV450" s="12"/>
    </row>
    <row r="451" spans="1:282" x14ac:dyDescent="0.25">
      <c r="A451" t="s">
        <v>357</v>
      </c>
      <c r="B451" t="s">
        <v>356</v>
      </c>
      <c r="C451" s="14" t="s">
        <v>312</v>
      </c>
      <c r="D451" t="s">
        <v>205</v>
      </c>
      <c r="E451" s="42">
        <v>31500</v>
      </c>
      <c r="F451" s="42">
        <v>904.05</v>
      </c>
      <c r="G451" s="42">
        <v>0</v>
      </c>
      <c r="H451" s="42">
        <v>957.6</v>
      </c>
      <c r="I451" s="42">
        <v>275</v>
      </c>
      <c r="J451" s="42">
        <v>2136.65</v>
      </c>
      <c r="K451" s="42">
        <f t="shared" si="90"/>
        <v>29363.35</v>
      </c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  <c r="IW451" s="12"/>
      <c r="IX451" s="12"/>
      <c r="IY451" s="12"/>
      <c r="IZ451" s="12"/>
      <c r="JA451" s="12"/>
      <c r="JB451" s="12"/>
      <c r="JC451" s="12"/>
      <c r="JD451" s="12"/>
      <c r="JE451" s="12"/>
      <c r="JF451" s="12"/>
      <c r="JG451" s="12"/>
      <c r="JH451" s="12"/>
      <c r="JI451" s="12"/>
      <c r="JJ451" s="12"/>
      <c r="JK451" s="12"/>
      <c r="JL451" s="12"/>
      <c r="JM451" s="12"/>
      <c r="JN451" s="12"/>
      <c r="JO451" s="12"/>
      <c r="JP451" s="12"/>
      <c r="JQ451" s="12"/>
      <c r="JR451" s="12"/>
      <c r="JS451" s="12"/>
      <c r="JT451" s="12"/>
      <c r="JU451" s="12"/>
      <c r="JV451" s="12"/>
    </row>
    <row r="452" spans="1:282" s="13" customFormat="1" x14ac:dyDescent="0.25">
      <c r="A452" t="s">
        <v>358</v>
      </c>
      <c r="B452" t="s">
        <v>359</v>
      </c>
      <c r="C452" s="14" t="s">
        <v>311</v>
      </c>
      <c r="D452" t="s">
        <v>206</v>
      </c>
      <c r="E452" s="42">
        <v>26250</v>
      </c>
      <c r="F452" s="42">
        <v>753.38</v>
      </c>
      <c r="G452" s="42">
        <v>0</v>
      </c>
      <c r="H452" s="42">
        <v>798</v>
      </c>
      <c r="I452" s="42">
        <v>315</v>
      </c>
      <c r="J452" s="42">
        <v>1866.38</v>
      </c>
      <c r="K452" s="42">
        <f t="shared" si="90"/>
        <v>24383.62</v>
      </c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  <c r="IT452" s="20"/>
      <c r="IU452" s="20"/>
      <c r="IV452" s="20"/>
      <c r="IW452" s="20"/>
      <c r="IX452" s="20"/>
      <c r="IY452" s="20"/>
      <c r="IZ452" s="20"/>
      <c r="JA452" s="20"/>
      <c r="JB452" s="20"/>
      <c r="JC452" s="20"/>
      <c r="JD452" s="20"/>
      <c r="JE452" s="20"/>
      <c r="JF452" s="20"/>
      <c r="JG452" s="20"/>
      <c r="JH452" s="20"/>
      <c r="JI452" s="20"/>
      <c r="JJ452" s="20"/>
      <c r="JK452" s="20"/>
      <c r="JL452" s="20"/>
      <c r="JM452" s="20"/>
      <c r="JN452" s="20"/>
      <c r="JO452" s="20"/>
      <c r="JP452" s="20"/>
      <c r="JQ452" s="20"/>
      <c r="JR452" s="20"/>
      <c r="JS452" s="20"/>
      <c r="JT452" s="20"/>
      <c r="JU452" s="20"/>
      <c r="JV452" s="20"/>
    </row>
    <row r="453" spans="1:282" s="34" customFormat="1" x14ac:dyDescent="0.25">
      <c r="A453" t="s">
        <v>360</v>
      </c>
      <c r="B453" t="s">
        <v>96</v>
      </c>
      <c r="C453" s="14" t="s">
        <v>311</v>
      </c>
      <c r="D453" t="s">
        <v>205</v>
      </c>
      <c r="E453" s="42">
        <v>41000</v>
      </c>
      <c r="F453" s="42">
        <v>1176.7</v>
      </c>
      <c r="G453" s="42">
        <v>583.79</v>
      </c>
      <c r="H453" s="42">
        <v>1246.4000000000001</v>
      </c>
      <c r="I453" s="42">
        <v>1320</v>
      </c>
      <c r="J453" s="42">
        <v>4326.8900000000003</v>
      </c>
      <c r="K453" s="42">
        <f t="shared" si="90"/>
        <v>36673.11</v>
      </c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  <c r="GT453" s="46"/>
      <c r="GU453" s="46"/>
      <c r="GV453" s="46"/>
      <c r="GW453" s="46"/>
      <c r="GX453" s="46"/>
      <c r="GY453" s="46"/>
      <c r="GZ453" s="46"/>
      <c r="HA453" s="46"/>
      <c r="HB453" s="46"/>
      <c r="HC453" s="46"/>
      <c r="HD453" s="46"/>
      <c r="HE453" s="46"/>
      <c r="HF453" s="46"/>
      <c r="HG453" s="46"/>
      <c r="HH453" s="46"/>
      <c r="HI453" s="46"/>
      <c r="HJ453" s="46"/>
      <c r="HK453" s="46"/>
      <c r="HL453" s="46"/>
      <c r="HM453" s="46"/>
      <c r="HN453" s="46"/>
      <c r="HO453" s="46"/>
      <c r="HP453" s="46"/>
      <c r="HQ453" s="46"/>
      <c r="HR453" s="46"/>
      <c r="HS453" s="46"/>
      <c r="HT453" s="46"/>
      <c r="HU453" s="46"/>
      <c r="HV453" s="46"/>
      <c r="HW453" s="46"/>
      <c r="HX453" s="46"/>
      <c r="HY453" s="46"/>
      <c r="HZ453" s="46"/>
      <c r="IA453" s="46"/>
      <c r="IB453" s="46"/>
      <c r="IC453" s="46"/>
      <c r="ID453" s="46"/>
      <c r="IE453" s="46"/>
      <c r="IF453" s="46"/>
      <c r="IG453" s="46"/>
      <c r="IH453" s="46"/>
      <c r="II453" s="46"/>
      <c r="IJ453" s="46"/>
      <c r="IK453" s="46"/>
      <c r="IL453" s="46"/>
      <c r="IM453" s="46"/>
      <c r="IN453" s="46"/>
      <c r="IO453" s="46"/>
      <c r="IP453" s="46"/>
      <c r="IQ453" s="46"/>
      <c r="IR453" s="46"/>
      <c r="IS453" s="46"/>
      <c r="IT453" s="46"/>
      <c r="IU453" s="46"/>
      <c r="IV453" s="46"/>
      <c r="IW453" s="46"/>
      <c r="IX453" s="46"/>
      <c r="IY453" s="46"/>
      <c r="IZ453" s="46"/>
      <c r="JA453" s="46"/>
      <c r="JB453" s="46"/>
      <c r="JC453" s="46"/>
      <c r="JD453" s="46"/>
      <c r="JE453" s="46"/>
      <c r="JF453" s="46"/>
      <c r="JG453" s="46"/>
      <c r="JH453" s="46"/>
      <c r="JI453" s="46"/>
      <c r="JJ453" s="46"/>
      <c r="JK453" s="46"/>
      <c r="JL453" s="46"/>
      <c r="JM453" s="46"/>
      <c r="JN453" s="46"/>
      <c r="JO453" s="46"/>
      <c r="JP453" s="46"/>
      <c r="JQ453" s="46"/>
      <c r="JR453" s="46"/>
      <c r="JS453" s="46"/>
      <c r="JT453" s="46"/>
      <c r="JU453" s="46"/>
      <c r="JV453" s="46"/>
    </row>
    <row r="454" spans="1:282" x14ac:dyDescent="0.25">
      <c r="A454" t="s">
        <v>80</v>
      </c>
      <c r="B454" t="s">
        <v>91</v>
      </c>
      <c r="C454" s="14" t="s">
        <v>312</v>
      </c>
      <c r="D454" t="s">
        <v>206</v>
      </c>
      <c r="E454" s="42">
        <v>60000</v>
      </c>
      <c r="F454" s="42">
        <f>E454*0.0287</f>
        <v>1722</v>
      </c>
      <c r="G454" s="42">
        <v>3486.68</v>
      </c>
      <c r="H454" s="42">
        <f>E454*0.0304</f>
        <v>1824</v>
      </c>
      <c r="I454" s="42">
        <v>175</v>
      </c>
      <c r="J454" s="42">
        <v>7207.68</v>
      </c>
      <c r="K454" s="42">
        <f t="shared" si="90"/>
        <v>52792.32</v>
      </c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12"/>
      <c r="IV454" s="12"/>
      <c r="IW454" s="12"/>
      <c r="IX454" s="12"/>
      <c r="IY454" s="12"/>
      <c r="IZ454" s="12"/>
      <c r="JA454" s="12"/>
      <c r="JB454" s="12"/>
      <c r="JC454" s="12"/>
      <c r="JD454" s="12"/>
      <c r="JE454" s="12"/>
      <c r="JF454" s="12"/>
      <c r="JG454" s="12"/>
      <c r="JH454" s="12"/>
      <c r="JI454" s="12"/>
      <c r="JJ454" s="12"/>
      <c r="JK454" s="12"/>
      <c r="JL454" s="12"/>
      <c r="JM454" s="12"/>
      <c r="JN454" s="12"/>
      <c r="JO454" s="12"/>
      <c r="JP454" s="12"/>
      <c r="JQ454" s="12"/>
      <c r="JR454" s="12"/>
      <c r="JS454" s="12"/>
      <c r="JT454" s="12"/>
      <c r="JU454" s="12"/>
      <c r="JV454" s="12"/>
    </row>
    <row r="455" spans="1:282" x14ac:dyDescent="0.25">
      <c r="A455" s="34" t="s">
        <v>12</v>
      </c>
      <c r="B455" s="34">
        <v>6</v>
      </c>
      <c r="C455" s="35"/>
      <c r="D455" s="34"/>
      <c r="E455" s="58">
        <f>E449+E450+E451+E452+E453+E454</f>
        <v>235750</v>
      </c>
      <c r="F455" s="58">
        <f>SUM(F449:F454)</f>
        <v>6766.03</v>
      </c>
      <c r="G455" s="58">
        <f>G449+G450+G451+G452+G453+G454</f>
        <v>5218.8</v>
      </c>
      <c r="H455" s="58">
        <f>H449+H450+H451+H452+H453+H454</f>
        <v>7166.8</v>
      </c>
      <c r="I455" s="58">
        <f>I449+I450+I451+I452+I453+I454</f>
        <v>3962.45</v>
      </c>
      <c r="J455" s="58">
        <f>J450+J449+J451+J452+J453+J454</f>
        <v>23114.080000000002</v>
      </c>
      <c r="K455" s="58">
        <f>K449+K450+K451+K452+K453+K454</f>
        <v>212635.92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  <c r="IW455" s="12"/>
      <c r="IX455" s="12"/>
      <c r="IY455" s="12"/>
      <c r="IZ455" s="12"/>
      <c r="JA455" s="12"/>
      <c r="JB455" s="12"/>
      <c r="JC455" s="12"/>
      <c r="JD455" s="12"/>
      <c r="JE455" s="12"/>
      <c r="JF455" s="12"/>
      <c r="JG455" s="12"/>
      <c r="JH455" s="12"/>
      <c r="JI455" s="12"/>
      <c r="JJ455" s="12"/>
      <c r="JK455" s="12"/>
      <c r="JL455" s="12"/>
      <c r="JM455" s="12"/>
      <c r="JN455" s="12"/>
      <c r="JO455" s="12"/>
      <c r="JP455" s="12"/>
      <c r="JQ455" s="12"/>
      <c r="JR455" s="12"/>
      <c r="JS455" s="12"/>
      <c r="JT455" s="12"/>
      <c r="JU455" s="12"/>
      <c r="JV455" s="12"/>
    </row>
    <row r="456" spans="1:282" x14ac:dyDescent="0.25"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</row>
    <row r="457" spans="1:282" x14ac:dyDescent="0.25">
      <c r="A457" s="87" t="s">
        <v>78</v>
      </c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</row>
    <row r="458" spans="1:282" x14ac:dyDescent="0.25">
      <c r="A458" t="s">
        <v>265</v>
      </c>
      <c r="B458" s="8" t="s">
        <v>96</v>
      </c>
      <c r="C458" s="14" t="s">
        <v>311</v>
      </c>
      <c r="D458" t="s">
        <v>206</v>
      </c>
      <c r="E458" s="42">
        <v>42000</v>
      </c>
      <c r="F458" s="42">
        <f>E458*0.0287</f>
        <v>1205.4000000000001</v>
      </c>
      <c r="G458" s="42">
        <v>724.92</v>
      </c>
      <c r="H458" s="42">
        <f>E458*0.0304</f>
        <v>1276.8</v>
      </c>
      <c r="I458" s="42">
        <v>25</v>
      </c>
      <c r="J458" s="42">
        <f>+F458+G458+H458+I458</f>
        <v>3232.12</v>
      </c>
      <c r="K458" s="42">
        <f>+E458-J458</f>
        <v>38767.879999999997</v>
      </c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  <c r="IW458" s="12"/>
      <c r="IX458" s="12"/>
      <c r="IY458" s="12"/>
      <c r="IZ458" s="12"/>
      <c r="JA458" s="12"/>
      <c r="JB458" s="12"/>
      <c r="JC458" s="12"/>
      <c r="JD458" s="12"/>
      <c r="JE458" s="12"/>
      <c r="JF458" s="12"/>
      <c r="JG458" s="12"/>
      <c r="JH458" s="12"/>
      <c r="JI458" s="12"/>
      <c r="JJ458" s="12"/>
      <c r="JK458" s="12"/>
      <c r="JL458" s="12"/>
      <c r="JM458" s="12"/>
      <c r="JN458" s="12"/>
      <c r="JO458" s="12"/>
      <c r="JP458" s="12"/>
      <c r="JQ458" s="12"/>
      <c r="JR458" s="12"/>
      <c r="JS458" s="12"/>
      <c r="JT458" s="12"/>
      <c r="JU458" s="12"/>
      <c r="JV458" s="12"/>
    </row>
    <row r="459" spans="1:282" s="1" customFormat="1" x14ac:dyDescent="0.25">
      <c r="A459" t="s">
        <v>39</v>
      </c>
      <c r="B459" s="8" t="s">
        <v>252</v>
      </c>
      <c r="C459" s="14" t="s">
        <v>311</v>
      </c>
      <c r="D459" t="s">
        <v>205</v>
      </c>
      <c r="E459" s="42">
        <v>31500</v>
      </c>
      <c r="F459" s="42">
        <v>904.05</v>
      </c>
      <c r="G459" s="42">
        <v>0</v>
      </c>
      <c r="H459" s="42">
        <v>957.6</v>
      </c>
      <c r="I459" s="42">
        <v>175</v>
      </c>
      <c r="J459" s="42">
        <f>+F459+G459+H459+I459</f>
        <v>2036.65</v>
      </c>
      <c r="K459" s="42">
        <f>+E459-J459</f>
        <v>29463.35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  <c r="IY459" s="11"/>
      <c r="IZ459" s="11"/>
      <c r="JA459" s="11"/>
      <c r="JB459" s="11"/>
      <c r="JC459" s="11"/>
      <c r="JD459" s="11"/>
      <c r="JE459" s="11"/>
      <c r="JF459" s="11"/>
      <c r="JG459" s="11"/>
      <c r="JH459" s="11"/>
      <c r="JI459" s="11"/>
      <c r="JJ459" s="11"/>
      <c r="JK459" s="11"/>
      <c r="JL459" s="11"/>
      <c r="JM459" s="11"/>
      <c r="JN459" s="11"/>
      <c r="JO459" s="11"/>
      <c r="JP459" s="11"/>
      <c r="JQ459" s="11"/>
      <c r="JR459" s="11"/>
      <c r="JS459" s="11"/>
      <c r="JT459" s="11"/>
      <c r="JU459" s="11"/>
      <c r="JV459" s="11"/>
    </row>
    <row r="460" spans="1:282" x14ac:dyDescent="0.25">
      <c r="A460" s="26" t="s">
        <v>12</v>
      </c>
      <c r="B460" s="26">
        <v>2</v>
      </c>
      <c r="C460" s="27"/>
      <c r="D460" s="26"/>
      <c r="E460" s="49">
        <f>SUM(E458:E459)</f>
        <v>73500</v>
      </c>
      <c r="F460" s="49">
        <f>SUM(F458:F459)</f>
        <v>2109.4499999999998</v>
      </c>
      <c r="G460" s="49">
        <f>SUM(G458:G459)</f>
        <v>724.92</v>
      </c>
      <c r="H460" s="49">
        <f>SUM(H458)+H459</f>
        <v>2234.4</v>
      </c>
      <c r="I460" s="49">
        <f>SUM(I458:I459)</f>
        <v>200</v>
      </c>
      <c r="J460" s="49">
        <f>SUM(J458)+J459</f>
        <v>5268.77</v>
      </c>
      <c r="K460" s="49">
        <f>SUM(K458)+K459</f>
        <v>68231.23</v>
      </c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  <c r="IW460" s="12"/>
      <c r="IX460" s="12"/>
      <c r="IY460" s="12"/>
      <c r="IZ460" s="12"/>
      <c r="JA460" s="12"/>
      <c r="JB460" s="12"/>
      <c r="JC460" s="12"/>
      <c r="JD460" s="12"/>
      <c r="JE460" s="12"/>
      <c r="JF460" s="12"/>
      <c r="JG460" s="12"/>
      <c r="JH460" s="12"/>
      <c r="JI460" s="12"/>
      <c r="JJ460" s="12"/>
      <c r="JK460" s="12"/>
      <c r="JL460" s="12"/>
      <c r="JM460" s="12"/>
      <c r="JN460" s="12"/>
      <c r="JO460" s="12"/>
      <c r="JP460" s="12"/>
      <c r="JQ460" s="12"/>
      <c r="JR460" s="12"/>
      <c r="JS460" s="12"/>
      <c r="JT460" s="12"/>
      <c r="JU460" s="12"/>
      <c r="JV460" s="12"/>
    </row>
    <row r="461" spans="1:282" x14ac:dyDescent="0.25">
      <c r="A461" s="1"/>
      <c r="B461" s="1"/>
      <c r="C461" s="17"/>
      <c r="D461" s="1"/>
      <c r="E461" s="51"/>
      <c r="F461" s="51"/>
      <c r="G461" s="51"/>
      <c r="H461" s="51"/>
      <c r="I461" s="51"/>
      <c r="J461" s="51"/>
      <c r="K461" s="51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  <c r="IW461" s="12"/>
      <c r="IX461" s="12"/>
      <c r="IY461" s="12"/>
      <c r="IZ461" s="12"/>
      <c r="JA461" s="12"/>
      <c r="JB461" s="12"/>
      <c r="JC461" s="12"/>
      <c r="JD461" s="12"/>
      <c r="JE461" s="12"/>
      <c r="JF461" s="12"/>
      <c r="JG461" s="12"/>
      <c r="JH461" s="12"/>
      <c r="JI461" s="12"/>
      <c r="JJ461" s="12"/>
      <c r="JK461" s="12"/>
      <c r="JL461" s="12"/>
      <c r="JM461" s="12"/>
      <c r="JN461" s="12"/>
      <c r="JO461" s="12"/>
      <c r="JP461" s="12"/>
      <c r="JQ461" s="12"/>
      <c r="JR461" s="12"/>
      <c r="JS461" s="12"/>
      <c r="JT461" s="12"/>
      <c r="JU461" s="12"/>
      <c r="JV461" s="12"/>
    </row>
    <row r="462" spans="1:282" x14ac:dyDescent="0.25">
      <c r="A462" s="1" t="s">
        <v>364</v>
      </c>
      <c r="B462" s="1"/>
      <c r="C462" s="17"/>
      <c r="D462" s="1"/>
      <c r="E462" s="51"/>
      <c r="F462" s="51"/>
      <c r="G462" s="51"/>
      <c r="H462" s="51"/>
      <c r="I462" s="51"/>
      <c r="J462" s="51"/>
      <c r="K462" s="5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  <c r="IW462" s="12"/>
      <c r="IX462" s="12"/>
      <c r="IY462" s="12"/>
      <c r="IZ462" s="12"/>
      <c r="JA462" s="12"/>
      <c r="JB462" s="12"/>
      <c r="JC462" s="12"/>
      <c r="JD462" s="12"/>
      <c r="JE462" s="12"/>
      <c r="JF462" s="12"/>
      <c r="JG462" s="12"/>
      <c r="JH462" s="12"/>
      <c r="JI462" s="12"/>
      <c r="JJ462" s="12"/>
      <c r="JK462" s="12"/>
      <c r="JL462" s="12"/>
      <c r="JM462" s="12"/>
      <c r="JN462" s="12"/>
      <c r="JO462" s="12"/>
      <c r="JP462" s="12"/>
      <c r="JQ462" s="12"/>
      <c r="JR462" s="12"/>
      <c r="JS462" s="12"/>
      <c r="JT462" s="12"/>
      <c r="JU462" s="12"/>
      <c r="JV462" s="12"/>
    </row>
    <row r="463" spans="1:282" s="12" customFormat="1" x14ac:dyDescent="0.25">
      <c r="A463" t="s">
        <v>79</v>
      </c>
      <c r="B463" t="s">
        <v>405</v>
      </c>
      <c r="C463" s="14" t="s">
        <v>311</v>
      </c>
      <c r="D463" t="s">
        <v>205</v>
      </c>
      <c r="E463" s="42">
        <v>101000</v>
      </c>
      <c r="F463" s="42">
        <v>2898.7</v>
      </c>
      <c r="G463" s="42">
        <v>12340.59</v>
      </c>
      <c r="H463" s="42">
        <v>3070.4</v>
      </c>
      <c r="I463" s="42">
        <v>175</v>
      </c>
      <c r="J463" s="42">
        <v>18484.689999999999</v>
      </c>
      <c r="K463" s="42">
        <f>E463-J463</f>
        <v>82515.31</v>
      </c>
    </row>
    <row r="464" spans="1:282" s="12" customFormat="1" x14ac:dyDescent="0.25">
      <c r="A464" s="26" t="s">
        <v>12</v>
      </c>
      <c r="B464" s="26">
        <v>1</v>
      </c>
      <c r="C464" s="27"/>
      <c r="D464" s="26"/>
      <c r="E464" s="49">
        <f>E463</f>
        <v>101000</v>
      </c>
      <c r="F464" s="49">
        <f>SUM(F463)</f>
        <v>2898.7</v>
      </c>
      <c r="G464" s="49">
        <f>G463</f>
        <v>12340.59</v>
      </c>
      <c r="H464" s="49">
        <f>H463</f>
        <v>3070.4</v>
      </c>
      <c r="I464" s="49">
        <f>I463</f>
        <v>175</v>
      </c>
      <c r="J464" s="49">
        <f>J463</f>
        <v>18484.689999999999</v>
      </c>
      <c r="K464" s="49">
        <f>K463</f>
        <v>82515.31</v>
      </c>
    </row>
    <row r="465" spans="1:282" s="13" customFormat="1" x14ac:dyDescent="0.25">
      <c r="A465"/>
      <c r="B465"/>
      <c r="C465" s="14"/>
      <c r="D465"/>
      <c r="E465" s="42"/>
      <c r="F465" s="42"/>
      <c r="G465" s="42"/>
      <c r="H465" s="42"/>
      <c r="I465" s="42"/>
      <c r="J465" s="42"/>
      <c r="K465" s="42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  <c r="IT465" s="20"/>
      <c r="IU465" s="20"/>
      <c r="IV465" s="20"/>
      <c r="IW465" s="20"/>
      <c r="IX465" s="20"/>
      <c r="IY465" s="20"/>
      <c r="IZ465" s="20"/>
      <c r="JA465" s="20"/>
      <c r="JB465" s="20"/>
      <c r="JC465" s="20"/>
      <c r="JD465" s="20"/>
      <c r="JE465" s="20"/>
      <c r="JF465" s="20"/>
      <c r="JG465" s="20"/>
      <c r="JH465" s="20"/>
      <c r="JI465" s="20"/>
      <c r="JJ465" s="20"/>
      <c r="JK465" s="20"/>
      <c r="JL465" s="20"/>
      <c r="JM465" s="20"/>
      <c r="JN465" s="20"/>
      <c r="JO465" s="20"/>
      <c r="JP465" s="20"/>
      <c r="JQ465" s="20"/>
      <c r="JR465" s="20"/>
      <c r="JS465" s="20"/>
      <c r="JT465" s="20"/>
      <c r="JU465" s="20"/>
      <c r="JV465" s="20"/>
    </row>
    <row r="467" spans="1:282" ht="15.75" x14ac:dyDescent="0.25">
      <c r="A467" s="3" t="s">
        <v>172</v>
      </c>
      <c r="B467" s="3">
        <f>B464+B460+B455+B446+B438+B434+B428+B424+B420+B415+B405+B400+B393+B385+B380+B376+B363+B347+B352+B343+B334+B330+B324+B316+B308+B298+B294+B290+B278+B282+B264+B254+B240+B231+B219+B224+B214+B209+B205+B201+B194+B190+B186+B180+B133+B172+B127+B117+B111+B105+B101+B94+B89+B84+B80+B66+B54+B49+B44+B40+B35+B30+B25+B21+B71</f>
        <v>262</v>
      </c>
      <c r="C467" s="18"/>
      <c r="D467" s="3"/>
      <c r="E467" s="52">
        <f>E464+E460+E455+E446+E438+E434+E428+E424+E420+E415+E405+E400+E393+E385+E380+E376+E363+E352+E347+E343+E334+E330+E324+E316+E308+E298+E294+E290+E282+E278+E264++E254+E240+E231+E224+E219+E214+E209+E205+E201+E194+E190+E186+E180+E172+E133+E127+E117+E111+E105+E101+E94+E89+E84+E80+E66+E54+E49+E44+E40+E35+E30+E25+E21+E71</f>
        <v>13255300</v>
      </c>
      <c r="F467" s="52">
        <f>F464+F460+F455+F446+F438+F434+F428+F424+F420+F415+F405+F400+F393+F385+F380+F376+F363+F352+F347+F343+F334+F330+F324+F308+F316+F298+F294+F290+F282+F278+F264+F254+F240+F231+F224+F219+F214+F209+F205+F201+F194+F190+F186+F180+F172+F133+F127+F117+F111+F105+F101+F94+F89+F84+F80+F66+F54+F49+F44+F40+F35+F30+F25+F21+F71</f>
        <v>380427.15</v>
      </c>
      <c r="G467" s="52">
        <f>G464+G460+G455+G446+G438+G434+G428+G424+G420+G415+G405+G400+G393+G385+G380+G376+G363+G352+G347+G343+G334+G330+G324+G316+G308+G298+G294+G290+G282+G278+G264+G254+G240+G231+G224+G219+G214+G209+G205+G201+G194+G190+G186+G180+G172+G133+G127+G117+G111+G105+G101+G94+G89+G84+G80+G66+G54+G49+G44+G40+G35+G30+G25+G21+G71</f>
        <v>789666.64</v>
      </c>
      <c r="H467" s="52">
        <f>H464+H460+H455+H446+H438+H434+H428+H424+H420+H415+H405+H400+H393+H385+H380+H376+H363+H352+H347+H343+H334+H330+H324+H316+H308+H298+H294+H290+H282+H278+H264+H254+H240+H231+H224+H219+H214+H209+H205+H201+H194+H190+H186+H180+H172+H133+H117+H127+H111+H105+H101+H94+H84+H89+H80+H66+H54+H49+H44+H40+H35+H30+H25+H21+H71</f>
        <v>401350.53</v>
      </c>
      <c r="I467" s="52">
        <f>I464+I460+I455+I446+I438+I434+I428+I424+I420+I415+I405+I400+I393+I385+I380+I376+I363+I352+I347+I343+I334+I330+I324+I316+I308+I298+I294+I290+I282+I278+I264+I254+I240+I231+I224+I219+I214+I209+I205+I201+I194+I190+I186+I180+I172++I133+I127+I117+I111+I105+I101+I94+I89+I84+I80+I66+I54+I49+I44+I40+I35+I30+I25+I21+I71</f>
        <v>514744.09</v>
      </c>
      <c r="J467" s="52">
        <f>J464+J460+J455+J446+J438+J434+J428+J424+J420+J415+J405+J400+J393+J385+J380+J376+J363+J352+J347+J343+J334+J330+J324+J316+J308+J298+J294+J290+J282+J278+J264+J254+J240+J231+J224+J219+J214+J209+J205+J201+J194+J190+J186+J180+J172+J133+J127+J117+J111+J105+J101+J94+J89+J84+J80+J66+J54+J49+J44+J40+J35+J30+J25+J21+J71</f>
        <v>2086188.41</v>
      </c>
      <c r="K467" s="52">
        <f>K464+K460+K455+K446+K438+K434+K428+K424+K420+K415+K405+K400+K393+K385+K380+K376+K363+K352+K347+K343+K334+K330+K324+K316+K308+K298+K294+K290+K282+K278+K264+K254+K240+K231+K224+K219+K214+K209+K205+K201+K194+K190+K186+K180+K172+K133+K127+K117+K111+K105+K101+K94+K89+K84+K80+K66+K54+K49+K44+K40+K35+K30+K25+K21+K71</f>
        <v>11169111.59</v>
      </c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  <c r="IW467" s="12"/>
      <c r="IX467" s="12"/>
      <c r="IY467" s="12"/>
      <c r="IZ467" s="12"/>
      <c r="JA467" s="12"/>
      <c r="JB467" s="12"/>
      <c r="JC467" s="12"/>
      <c r="JD467" s="12"/>
      <c r="JE467" s="12"/>
      <c r="JF467" s="12"/>
      <c r="JG467" s="12"/>
      <c r="JH467" s="12"/>
      <c r="JI467" s="12"/>
      <c r="JJ467" s="12"/>
      <c r="JK467" s="12"/>
      <c r="JL467" s="12"/>
      <c r="JM467" s="12"/>
      <c r="JN467" s="12"/>
      <c r="JO467" s="12"/>
      <c r="JP467" s="12"/>
      <c r="JQ467" s="12"/>
      <c r="JR467" s="12"/>
      <c r="JS467" s="12"/>
      <c r="JT467" s="12"/>
      <c r="JU467" s="12"/>
      <c r="JV467" s="12"/>
    </row>
    <row r="468" spans="1:282" x14ac:dyDescent="0.25">
      <c r="B468" t="s">
        <v>463</v>
      </c>
    </row>
    <row r="513" spans="1:282" s="2" customFormat="1" x14ac:dyDescent="0.25">
      <c r="A513"/>
      <c r="B513"/>
      <c r="C513" s="14"/>
      <c r="D513"/>
      <c r="E513" s="42"/>
      <c r="F513" s="42"/>
      <c r="G513" s="42"/>
      <c r="H513" s="42"/>
      <c r="I513" s="42"/>
      <c r="J513" s="42"/>
      <c r="K513" s="4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  <c r="IY513" s="11"/>
      <c r="IZ513" s="11"/>
      <c r="JA513" s="11"/>
      <c r="JB513" s="11"/>
      <c r="JC513" s="11"/>
      <c r="JD513" s="11"/>
      <c r="JE513" s="11"/>
      <c r="JF513" s="11"/>
      <c r="JG513" s="11"/>
      <c r="JH513" s="11"/>
      <c r="JI513" s="11"/>
      <c r="JJ513" s="11"/>
      <c r="JK513" s="11"/>
      <c r="JL513" s="11"/>
      <c r="JM513" s="11"/>
      <c r="JN513" s="11"/>
      <c r="JO513" s="11"/>
      <c r="JP513" s="11"/>
      <c r="JQ513" s="11"/>
      <c r="JR513" s="11"/>
      <c r="JS513" s="11"/>
      <c r="JT513" s="11"/>
      <c r="JU513" s="11"/>
      <c r="JV513" s="11"/>
    </row>
    <row r="514" spans="1:282" x14ac:dyDescent="0.25"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12"/>
      <c r="IV514" s="12"/>
      <c r="IW514" s="12"/>
      <c r="IX514" s="12"/>
      <c r="IY514" s="12"/>
      <c r="IZ514" s="12"/>
      <c r="JA514" s="12"/>
      <c r="JB514" s="12"/>
      <c r="JC514" s="12"/>
      <c r="JD514" s="12"/>
      <c r="JE514" s="12"/>
      <c r="JF514" s="12"/>
      <c r="JG514" s="12"/>
      <c r="JH514" s="12"/>
      <c r="JI514" s="12"/>
      <c r="JJ514" s="12"/>
      <c r="JK514" s="12"/>
      <c r="JL514" s="12"/>
      <c r="JM514" s="12"/>
      <c r="JN514" s="12"/>
      <c r="JO514" s="12"/>
      <c r="JP514" s="12"/>
      <c r="JQ514" s="12"/>
      <c r="JR514" s="12"/>
      <c r="JS514" s="12"/>
      <c r="JT514" s="12"/>
      <c r="JU514" s="12"/>
      <c r="JV514" s="12"/>
    </row>
    <row r="516" spans="1:282" ht="15.75" x14ac:dyDescent="0.25">
      <c r="A516" s="4"/>
      <c r="B516" s="4"/>
      <c r="C516" s="19"/>
      <c r="D516" s="4"/>
      <c r="E516" s="62"/>
      <c r="F516" s="62"/>
      <c r="G516" s="62"/>
      <c r="H516" s="62"/>
      <c r="I516" s="62"/>
      <c r="J516" s="62"/>
      <c r="K516" s="6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  <c r="IV516" s="12"/>
      <c r="IW516" s="12"/>
      <c r="IX516" s="12"/>
      <c r="IY516" s="12"/>
      <c r="IZ516" s="12"/>
      <c r="JA516" s="12"/>
      <c r="JB516" s="12"/>
      <c r="JC516" s="12"/>
      <c r="JD516" s="12"/>
      <c r="JE516" s="12"/>
      <c r="JF516" s="12"/>
      <c r="JG516" s="12"/>
      <c r="JH516" s="12"/>
      <c r="JI516" s="12"/>
      <c r="JJ516" s="12"/>
      <c r="JK516" s="12"/>
      <c r="JL516" s="12"/>
      <c r="JM516" s="12"/>
      <c r="JN516" s="12"/>
      <c r="JO516" s="12"/>
      <c r="JP516" s="12"/>
      <c r="JQ516" s="12"/>
      <c r="JR516" s="12"/>
      <c r="JS516" s="12"/>
      <c r="JT516" s="12"/>
      <c r="JU516" s="12"/>
      <c r="JV516" s="12"/>
    </row>
    <row r="517" spans="1:282" ht="15.75" x14ac:dyDescent="0.25">
      <c r="A517" s="4"/>
      <c r="B517" s="4"/>
      <c r="C517" s="19"/>
      <c r="D517" s="4"/>
      <c r="E517" s="62"/>
      <c r="F517" s="62"/>
      <c r="G517" s="62"/>
      <c r="H517" s="62"/>
      <c r="I517" s="62"/>
      <c r="J517" s="62"/>
      <c r="K517" s="6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  <c r="IW517" s="12"/>
      <c r="IX517" s="12"/>
      <c r="IY517" s="12"/>
      <c r="IZ517" s="12"/>
      <c r="JA517" s="12"/>
      <c r="JB517" s="12"/>
      <c r="JC517" s="12"/>
      <c r="JD517" s="12"/>
      <c r="JE517" s="12"/>
      <c r="JF517" s="12"/>
      <c r="JG517" s="12"/>
      <c r="JH517" s="12"/>
      <c r="JI517" s="12"/>
      <c r="JJ517" s="12"/>
      <c r="JK517" s="12"/>
      <c r="JL517" s="12"/>
      <c r="JM517" s="12"/>
      <c r="JN517" s="12"/>
      <c r="JO517" s="12"/>
      <c r="JP517" s="12"/>
      <c r="JQ517" s="12"/>
      <c r="JR517" s="12"/>
      <c r="JS517" s="12"/>
      <c r="JT517" s="12"/>
      <c r="JU517" s="12"/>
      <c r="JV517" s="12"/>
    </row>
    <row r="518" spans="1:282" ht="15.75" x14ac:dyDescent="0.25">
      <c r="A518" s="4"/>
      <c r="B518" s="4"/>
      <c r="C518" s="19"/>
      <c r="D518" s="4"/>
      <c r="E518" s="62"/>
      <c r="F518" s="62"/>
      <c r="G518" s="62"/>
      <c r="H518" s="62"/>
      <c r="I518" s="62"/>
      <c r="J518" s="62"/>
      <c r="K518" s="6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  <c r="IW518" s="12"/>
      <c r="IX518" s="12"/>
      <c r="IY518" s="12"/>
      <c r="IZ518" s="12"/>
      <c r="JA518" s="12"/>
      <c r="JB518" s="12"/>
      <c r="JC518" s="12"/>
      <c r="JD518" s="12"/>
      <c r="JE518" s="12"/>
      <c r="JF518" s="12"/>
      <c r="JG518" s="12"/>
      <c r="JH518" s="12"/>
      <c r="JI518" s="12"/>
      <c r="JJ518" s="12"/>
      <c r="JK518" s="12"/>
      <c r="JL518" s="12"/>
      <c r="JM518" s="12"/>
      <c r="JN518" s="12"/>
      <c r="JO518" s="12"/>
      <c r="JP518" s="12"/>
      <c r="JQ518" s="12"/>
      <c r="JR518" s="12"/>
      <c r="JS518" s="12"/>
      <c r="JT518" s="12"/>
      <c r="JU518" s="12"/>
      <c r="JV518" s="12"/>
    </row>
    <row r="519" spans="1:282" x14ac:dyDescent="0.25"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  <c r="IW519" s="12"/>
      <c r="IX519" s="12"/>
      <c r="IY519" s="12"/>
      <c r="IZ519" s="12"/>
      <c r="JA519" s="12"/>
      <c r="JB519" s="12"/>
      <c r="JC519" s="12"/>
      <c r="JD519" s="12"/>
      <c r="JE519" s="12"/>
      <c r="JF519" s="12"/>
      <c r="JG519" s="12"/>
      <c r="JH519" s="12"/>
      <c r="JI519" s="12"/>
      <c r="JJ519" s="12"/>
      <c r="JK519" s="12"/>
      <c r="JL519" s="12"/>
      <c r="JM519" s="12"/>
      <c r="JN519" s="12"/>
      <c r="JO519" s="12"/>
      <c r="JP519" s="12"/>
      <c r="JQ519" s="12"/>
      <c r="JR519" s="12"/>
      <c r="JS519" s="12"/>
      <c r="JT519" s="12"/>
      <c r="JU519" s="12"/>
      <c r="JV519" s="12"/>
    </row>
    <row r="520" spans="1:282" x14ac:dyDescent="0.25"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  <c r="IW520" s="12"/>
      <c r="IX520" s="12"/>
      <c r="IY520" s="12"/>
      <c r="IZ520" s="12"/>
      <c r="JA520" s="12"/>
      <c r="JB520" s="12"/>
      <c r="JC520" s="12"/>
      <c r="JD520" s="12"/>
      <c r="JE520" s="12"/>
      <c r="JF520" s="12"/>
      <c r="JG520" s="12"/>
      <c r="JH520" s="12"/>
      <c r="JI520" s="12"/>
      <c r="JJ520" s="12"/>
      <c r="JK520" s="12"/>
      <c r="JL520" s="12"/>
      <c r="JM520" s="12"/>
      <c r="JN520" s="12"/>
      <c r="JO520" s="12"/>
      <c r="JP520" s="12"/>
      <c r="JQ520" s="12"/>
      <c r="JR520" s="12"/>
      <c r="JS520" s="12"/>
      <c r="JT520" s="12"/>
      <c r="JU520" s="12"/>
      <c r="JV520" s="12"/>
    </row>
    <row r="521" spans="1:282" x14ac:dyDescent="0.25"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  <c r="IW521" s="12"/>
      <c r="IX521" s="12"/>
      <c r="IY521" s="12"/>
      <c r="IZ521" s="12"/>
      <c r="JA521" s="12"/>
      <c r="JB521" s="12"/>
      <c r="JC521" s="12"/>
      <c r="JD521" s="12"/>
      <c r="JE521" s="12"/>
      <c r="JF521" s="12"/>
      <c r="JG521" s="12"/>
      <c r="JH521" s="12"/>
      <c r="JI521" s="12"/>
      <c r="JJ521" s="12"/>
      <c r="JK521" s="12"/>
      <c r="JL521" s="12"/>
      <c r="JM521" s="12"/>
      <c r="JN521" s="12"/>
      <c r="JO521" s="12"/>
      <c r="JP521" s="12"/>
      <c r="JQ521" s="12"/>
      <c r="JR521" s="12"/>
      <c r="JS521" s="12"/>
      <c r="JT521" s="12"/>
      <c r="JU521" s="12"/>
      <c r="JV521" s="12"/>
    </row>
    <row r="522" spans="1:282" x14ac:dyDescent="0.25"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  <c r="IW522" s="12"/>
      <c r="IX522" s="12"/>
      <c r="IY522" s="12"/>
      <c r="IZ522" s="12"/>
      <c r="JA522" s="12"/>
      <c r="JB522" s="12"/>
      <c r="JC522" s="12"/>
      <c r="JD522" s="12"/>
      <c r="JE522" s="12"/>
      <c r="JF522" s="12"/>
      <c r="JG522" s="12"/>
      <c r="JH522" s="12"/>
      <c r="JI522" s="12"/>
      <c r="JJ522" s="12"/>
      <c r="JK522" s="12"/>
      <c r="JL522" s="12"/>
      <c r="JM522" s="12"/>
      <c r="JN522" s="12"/>
      <c r="JO522" s="12"/>
      <c r="JP522" s="12"/>
      <c r="JQ522" s="12"/>
      <c r="JR522" s="12"/>
      <c r="JS522" s="12"/>
      <c r="JT522" s="12"/>
      <c r="JU522" s="12"/>
      <c r="JV522" s="12"/>
    </row>
    <row r="523" spans="1:282" x14ac:dyDescent="0.25"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  <c r="IW523" s="12"/>
      <c r="IX523" s="12"/>
      <c r="IY523" s="12"/>
      <c r="IZ523" s="12"/>
      <c r="JA523" s="12"/>
      <c r="JB523" s="12"/>
      <c r="JC523" s="12"/>
      <c r="JD523" s="12"/>
      <c r="JE523" s="12"/>
      <c r="JF523" s="12"/>
      <c r="JG523" s="12"/>
      <c r="JH523" s="12"/>
      <c r="JI523" s="12"/>
      <c r="JJ523" s="12"/>
      <c r="JK523" s="12"/>
      <c r="JL523" s="12"/>
      <c r="JM523" s="12"/>
      <c r="JN523" s="12"/>
      <c r="JO523" s="12"/>
      <c r="JP523" s="12"/>
      <c r="JQ523" s="12"/>
      <c r="JR523" s="12"/>
      <c r="JS523" s="12"/>
      <c r="JT523" s="12"/>
      <c r="JU523" s="12"/>
      <c r="JV523" s="12"/>
    </row>
    <row r="524" spans="1:282" x14ac:dyDescent="0.25"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  <c r="IW524" s="12"/>
      <c r="IX524" s="12"/>
      <c r="IY524" s="12"/>
      <c r="IZ524" s="12"/>
      <c r="JA524" s="12"/>
      <c r="JB524" s="12"/>
      <c r="JC524" s="12"/>
      <c r="JD524" s="12"/>
      <c r="JE524" s="12"/>
      <c r="JF524" s="12"/>
      <c r="JG524" s="12"/>
      <c r="JH524" s="12"/>
      <c r="JI524" s="12"/>
      <c r="JJ524" s="12"/>
      <c r="JK524" s="12"/>
      <c r="JL524" s="12"/>
      <c r="JM524" s="12"/>
      <c r="JN524" s="12"/>
      <c r="JO524" s="12"/>
      <c r="JP524" s="12"/>
      <c r="JQ524" s="12"/>
      <c r="JR524" s="12"/>
      <c r="JS524" s="12"/>
      <c r="JT524" s="12"/>
      <c r="JU524" s="12"/>
      <c r="JV524" s="12"/>
    </row>
    <row r="525" spans="1:282" ht="24.95" customHeight="1" x14ac:dyDescent="0.25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  <c r="IW525" s="12"/>
      <c r="IX525" s="12"/>
      <c r="IY525" s="12"/>
      <c r="IZ525" s="12"/>
      <c r="JA525" s="12"/>
      <c r="JB525" s="12"/>
      <c r="JC525" s="12"/>
      <c r="JD525" s="12"/>
      <c r="JE525" s="12"/>
      <c r="JF525" s="12"/>
      <c r="JG525" s="12"/>
      <c r="JH525" s="12"/>
      <c r="JI525" s="12"/>
      <c r="JJ525" s="12"/>
      <c r="JK525" s="12"/>
      <c r="JL525" s="12"/>
      <c r="JM525" s="12"/>
      <c r="JN525" s="12"/>
      <c r="JO525" s="12"/>
      <c r="JP525" s="12"/>
      <c r="JQ525" s="12"/>
      <c r="JR525" s="12"/>
      <c r="JS525" s="12"/>
      <c r="JT525" s="12"/>
      <c r="JU525" s="12"/>
      <c r="JV525" s="12"/>
    </row>
    <row r="526" spans="1:282" x14ac:dyDescent="0.25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  <c r="IW526" s="12"/>
      <c r="IX526" s="12"/>
      <c r="IY526" s="12"/>
      <c r="IZ526" s="12"/>
      <c r="JA526" s="12"/>
      <c r="JB526" s="12"/>
      <c r="JC526" s="12"/>
      <c r="JD526" s="12"/>
      <c r="JE526" s="12"/>
      <c r="JF526" s="12"/>
      <c r="JG526" s="12"/>
      <c r="JH526" s="12"/>
      <c r="JI526" s="12"/>
      <c r="JJ526" s="12"/>
      <c r="JK526" s="12"/>
      <c r="JL526" s="12"/>
      <c r="JM526" s="12"/>
      <c r="JN526" s="12"/>
      <c r="JO526" s="12"/>
      <c r="JP526" s="12"/>
      <c r="JQ526" s="12"/>
      <c r="JR526" s="12"/>
      <c r="JS526" s="12"/>
      <c r="JT526" s="12"/>
      <c r="JU526" s="12"/>
      <c r="JV526" s="12"/>
    </row>
    <row r="527" spans="1:282" x14ac:dyDescent="0.25"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  <c r="IW527" s="12"/>
      <c r="IX527" s="12"/>
      <c r="IY527" s="12"/>
      <c r="IZ527" s="12"/>
      <c r="JA527" s="12"/>
      <c r="JB527" s="12"/>
      <c r="JC527" s="12"/>
      <c r="JD527" s="12"/>
      <c r="JE527" s="12"/>
      <c r="JF527" s="12"/>
      <c r="JG527" s="12"/>
      <c r="JH527" s="12"/>
      <c r="JI527" s="12"/>
      <c r="JJ527" s="12"/>
      <c r="JK527" s="12"/>
      <c r="JL527" s="12"/>
      <c r="JM527" s="12"/>
      <c r="JN527" s="12"/>
      <c r="JO527" s="12"/>
      <c r="JP527" s="12"/>
      <c r="JQ527" s="12"/>
      <c r="JR527" s="12"/>
      <c r="JS527" s="12"/>
      <c r="JT527" s="12"/>
      <c r="JU527" s="12"/>
      <c r="JV527" s="12"/>
    </row>
    <row r="528" spans="1:282" x14ac:dyDescent="0.25"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  <c r="IW528" s="12"/>
      <c r="IX528" s="12"/>
      <c r="IY528" s="12"/>
      <c r="IZ528" s="12"/>
      <c r="JA528" s="12"/>
      <c r="JB528" s="12"/>
      <c r="JC528" s="12"/>
      <c r="JD528" s="12"/>
      <c r="JE528" s="12"/>
      <c r="JF528" s="12"/>
      <c r="JG528" s="12"/>
      <c r="JH528" s="12"/>
      <c r="JI528" s="12"/>
      <c r="JJ528" s="12"/>
      <c r="JK528" s="12"/>
      <c r="JL528" s="12"/>
      <c r="JM528" s="12"/>
      <c r="JN528" s="12"/>
      <c r="JO528" s="12"/>
      <c r="JP528" s="12"/>
      <c r="JQ528" s="12"/>
      <c r="JR528" s="12"/>
      <c r="JS528" s="12"/>
      <c r="JT528" s="12"/>
      <c r="JU528" s="12"/>
      <c r="JV528" s="12"/>
    </row>
    <row r="529" spans="12:282" x14ac:dyDescent="0.25"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  <c r="IW529" s="12"/>
      <c r="IX529" s="12"/>
      <c r="IY529" s="12"/>
      <c r="IZ529" s="12"/>
      <c r="JA529" s="12"/>
      <c r="JB529" s="12"/>
      <c r="JC529" s="12"/>
      <c r="JD529" s="12"/>
      <c r="JE529" s="12"/>
      <c r="JF529" s="12"/>
      <c r="JG529" s="12"/>
      <c r="JH529" s="12"/>
      <c r="JI529" s="12"/>
      <c r="JJ529" s="12"/>
      <c r="JK529" s="12"/>
      <c r="JL529" s="12"/>
      <c r="JM529" s="12"/>
      <c r="JN529" s="12"/>
      <c r="JO529" s="12"/>
      <c r="JP529" s="12"/>
      <c r="JQ529" s="12"/>
      <c r="JR529" s="12"/>
      <c r="JS529" s="12"/>
      <c r="JT529" s="12"/>
      <c r="JU529" s="12"/>
      <c r="JV529" s="12"/>
    </row>
    <row r="530" spans="12:282" x14ac:dyDescent="0.25"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  <c r="IW530" s="12"/>
      <c r="IX530" s="12"/>
      <c r="IY530" s="12"/>
      <c r="IZ530" s="12"/>
      <c r="JA530" s="12"/>
      <c r="JB530" s="12"/>
      <c r="JC530" s="12"/>
      <c r="JD530" s="12"/>
      <c r="JE530" s="12"/>
      <c r="JF530" s="12"/>
      <c r="JG530" s="12"/>
      <c r="JH530" s="12"/>
      <c r="JI530" s="12"/>
      <c r="JJ530" s="12"/>
      <c r="JK530" s="12"/>
      <c r="JL530" s="12"/>
      <c r="JM530" s="12"/>
      <c r="JN530" s="12"/>
      <c r="JO530" s="12"/>
      <c r="JP530" s="12"/>
      <c r="JQ530" s="12"/>
      <c r="JR530" s="12"/>
      <c r="JS530" s="12"/>
      <c r="JT530" s="12"/>
      <c r="JU530" s="12"/>
      <c r="JV530" s="12"/>
    </row>
    <row r="531" spans="12:282" x14ac:dyDescent="0.25"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  <c r="IW531" s="12"/>
      <c r="IX531" s="12"/>
      <c r="IY531" s="12"/>
      <c r="IZ531" s="12"/>
      <c r="JA531" s="12"/>
      <c r="JB531" s="12"/>
      <c r="JC531" s="12"/>
      <c r="JD531" s="12"/>
      <c r="JE531" s="12"/>
      <c r="JF531" s="12"/>
      <c r="JG531" s="12"/>
      <c r="JH531" s="12"/>
      <c r="JI531" s="12"/>
      <c r="JJ531" s="12"/>
      <c r="JK531" s="12"/>
      <c r="JL531" s="12"/>
      <c r="JM531" s="12"/>
      <c r="JN531" s="12"/>
      <c r="JO531" s="12"/>
      <c r="JP531" s="12"/>
      <c r="JQ531" s="12"/>
      <c r="JR531" s="12"/>
      <c r="JS531" s="12"/>
      <c r="JT531" s="12"/>
      <c r="JU531" s="12"/>
      <c r="JV531" s="12"/>
    </row>
    <row r="532" spans="12:282" x14ac:dyDescent="0.25"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  <c r="IW532" s="12"/>
      <c r="IX532" s="12"/>
      <c r="IY532" s="12"/>
      <c r="IZ532" s="12"/>
      <c r="JA532" s="12"/>
      <c r="JB532" s="12"/>
      <c r="JC532" s="12"/>
      <c r="JD532" s="12"/>
      <c r="JE532" s="12"/>
      <c r="JF532" s="12"/>
      <c r="JG532" s="12"/>
      <c r="JH532" s="12"/>
      <c r="JI532" s="12"/>
      <c r="JJ532" s="12"/>
      <c r="JK532" s="12"/>
      <c r="JL532" s="12"/>
      <c r="JM532" s="12"/>
      <c r="JN532" s="12"/>
      <c r="JO532" s="12"/>
      <c r="JP532" s="12"/>
      <c r="JQ532" s="12"/>
      <c r="JR532" s="12"/>
      <c r="JS532" s="12"/>
      <c r="JT532" s="12"/>
      <c r="JU532" s="12"/>
      <c r="JV532" s="12"/>
    </row>
    <row r="533" spans="12:282" x14ac:dyDescent="0.25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  <c r="IW533" s="12"/>
      <c r="IX533" s="12"/>
      <c r="IY533" s="12"/>
      <c r="IZ533" s="12"/>
      <c r="JA533" s="12"/>
      <c r="JB533" s="12"/>
      <c r="JC533" s="12"/>
      <c r="JD533" s="12"/>
      <c r="JE533" s="12"/>
      <c r="JF533" s="12"/>
      <c r="JG533" s="12"/>
      <c r="JH533" s="12"/>
      <c r="JI533" s="12"/>
      <c r="JJ533" s="12"/>
      <c r="JK533" s="12"/>
      <c r="JL533" s="12"/>
      <c r="JM533" s="12"/>
      <c r="JN533" s="12"/>
      <c r="JO533" s="12"/>
      <c r="JP533" s="12"/>
      <c r="JQ533" s="12"/>
      <c r="JR533" s="12"/>
      <c r="JS533" s="12"/>
      <c r="JT533" s="12"/>
      <c r="JU533" s="12"/>
      <c r="JV533" s="12"/>
    </row>
    <row r="534" spans="12:282" x14ac:dyDescent="0.25"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  <c r="IW534" s="12"/>
      <c r="IX534" s="12"/>
      <c r="IY534" s="12"/>
      <c r="IZ534" s="12"/>
      <c r="JA534" s="12"/>
      <c r="JB534" s="12"/>
      <c r="JC534" s="12"/>
      <c r="JD534" s="12"/>
      <c r="JE534" s="12"/>
      <c r="JF534" s="12"/>
      <c r="JG534" s="12"/>
      <c r="JH534" s="12"/>
      <c r="JI534" s="12"/>
      <c r="JJ534" s="12"/>
      <c r="JK534" s="12"/>
      <c r="JL534" s="12"/>
      <c r="JM534" s="12"/>
      <c r="JN534" s="12"/>
      <c r="JO534" s="12"/>
      <c r="JP534" s="12"/>
      <c r="JQ534" s="12"/>
      <c r="JR534" s="12"/>
      <c r="JS534" s="12"/>
      <c r="JT534" s="12"/>
      <c r="JU534" s="12"/>
      <c r="JV534" s="12"/>
    </row>
    <row r="535" spans="12:282" x14ac:dyDescent="0.25"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  <c r="IW535" s="12"/>
      <c r="IX535" s="12"/>
      <c r="IY535" s="12"/>
      <c r="IZ535" s="12"/>
      <c r="JA535" s="12"/>
      <c r="JB535" s="12"/>
      <c r="JC535" s="12"/>
      <c r="JD535" s="12"/>
      <c r="JE535" s="12"/>
      <c r="JF535" s="12"/>
      <c r="JG535" s="12"/>
      <c r="JH535" s="12"/>
      <c r="JI535" s="12"/>
      <c r="JJ535" s="12"/>
      <c r="JK535" s="12"/>
      <c r="JL535" s="12"/>
      <c r="JM535" s="12"/>
      <c r="JN535" s="12"/>
      <c r="JO535" s="12"/>
      <c r="JP535" s="12"/>
      <c r="JQ535" s="12"/>
      <c r="JR535" s="12"/>
      <c r="JS535" s="12"/>
      <c r="JT535" s="12"/>
      <c r="JU535" s="12"/>
      <c r="JV535" s="12"/>
    </row>
    <row r="536" spans="12:282" x14ac:dyDescent="0.25"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  <c r="IW536" s="12"/>
      <c r="IX536" s="12"/>
      <c r="IY536" s="12"/>
      <c r="IZ536" s="12"/>
      <c r="JA536" s="12"/>
      <c r="JB536" s="12"/>
      <c r="JC536" s="12"/>
      <c r="JD536" s="12"/>
      <c r="JE536" s="12"/>
      <c r="JF536" s="12"/>
      <c r="JG536" s="12"/>
      <c r="JH536" s="12"/>
      <c r="JI536" s="12"/>
      <c r="JJ536" s="12"/>
      <c r="JK536" s="12"/>
      <c r="JL536" s="12"/>
      <c r="JM536" s="12"/>
      <c r="JN536" s="12"/>
      <c r="JO536" s="12"/>
      <c r="JP536" s="12"/>
      <c r="JQ536" s="12"/>
      <c r="JR536" s="12"/>
      <c r="JS536" s="12"/>
      <c r="JT536" s="12"/>
      <c r="JU536" s="12"/>
      <c r="JV536" s="12"/>
    </row>
    <row r="537" spans="12:282" x14ac:dyDescent="0.25"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</row>
    <row r="538" spans="12:282" x14ac:dyDescent="0.25"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</row>
    <row r="539" spans="12:282" x14ac:dyDescent="0.25"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</row>
    <row r="540" spans="12:282" x14ac:dyDescent="0.25"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</row>
    <row r="541" spans="12:282" x14ac:dyDescent="0.25"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</row>
    <row r="542" spans="12:282" x14ac:dyDescent="0.25"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</row>
    <row r="543" spans="12:282" x14ac:dyDescent="0.25"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</row>
    <row r="544" spans="12:282" x14ac:dyDescent="0.25"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</row>
    <row r="545" spans="12:282" x14ac:dyDescent="0.25"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</row>
    <row r="546" spans="12:282" x14ac:dyDescent="0.25"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</row>
    <row r="547" spans="12:282" x14ac:dyDescent="0.25"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</row>
    <row r="548" spans="12:282" x14ac:dyDescent="0.25"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</row>
    <row r="549" spans="12:282" x14ac:dyDescent="0.25"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</row>
    <row r="550" spans="12:282" x14ac:dyDescent="0.25"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</row>
    <row r="551" spans="12:282" x14ac:dyDescent="0.25"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</row>
    <row r="552" spans="12:282" x14ac:dyDescent="0.25"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</row>
    <row r="553" spans="12:282" x14ac:dyDescent="0.25"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  <c r="IW553" s="12"/>
      <c r="IX553" s="12"/>
      <c r="IY553" s="12"/>
      <c r="IZ553" s="12"/>
      <c r="JA553" s="12"/>
      <c r="JB553" s="12"/>
      <c r="JC553" s="12"/>
      <c r="JD553" s="12"/>
      <c r="JE553" s="12"/>
      <c r="JF553" s="12"/>
      <c r="JG553" s="12"/>
      <c r="JH553" s="12"/>
      <c r="JI553" s="12"/>
      <c r="JJ553" s="12"/>
      <c r="JK553" s="12"/>
      <c r="JL553" s="12"/>
      <c r="JM553" s="12"/>
      <c r="JN553" s="12"/>
      <c r="JO553" s="12"/>
      <c r="JP553" s="12"/>
      <c r="JQ553" s="12"/>
      <c r="JR553" s="12"/>
      <c r="JS553" s="12"/>
      <c r="JT553" s="12"/>
      <c r="JU553" s="12"/>
      <c r="JV553" s="12"/>
    </row>
    <row r="554" spans="12:282" x14ac:dyDescent="0.25"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  <c r="IW554" s="12"/>
      <c r="IX554" s="12"/>
      <c r="IY554" s="12"/>
      <c r="IZ554" s="12"/>
      <c r="JA554" s="12"/>
      <c r="JB554" s="12"/>
      <c r="JC554" s="12"/>
      <c r="JD554" s="12"/>
      <c r="JE554" s="12"/>
      <c r="JF554" s="12"/>
      <c r="JG554" s="12"/>
      <c r="JH554" s="12"/>
      <c r="JI554" s="12"/>
      <c r="JJ554" s="12"/>
      <c r="JK554" s="12"/>
      <c r="JL554" s="12"/>
      <c r="JM554" s="12"/>
      <c r="JN554" s="12"/>
      <c r="JO554" s="12"/>
      <c r="JP554" s="12"/>
      <c r="JQ554" s="12"/>
      <c r="JR554" s="12"/>
      <c r="JS554" s="12"/>
      <c r="JT554" s="12"/>
      <c r="JU554" s="12"/>
      <c r="JV554" s="12"/>
    </row>
    <row r="555" spans="12:282" x14ac:dyDescent="0.25"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  <c r="IW555" s="12"/>
      <c r="IX555" s="12"/>
      <c r="IY555" s="12"/>
      <c r="IZ555" s="12"/>
      <c r="JA555" s="12"/>
      <c r="JB555" s="12"/>
      <c r="JC555" s="12"/>
      <c r="JD555" s="12"/>
      <c r="JE555" s="12"/>
      <c r="JF555" s="12"/>
      <c r="JG555" s="12"/>
      <c r="JH555" s="12"/>
      <c r="JI555" s="12"/>
      <c r="JJ555" s="12"/>
      <c r="JK555" s="12"/>
      <c r="JL555" s="12"/>
      <c r="JM555" s="12"/>
      <c r="JN555" s="12"/>
      <c r="JO555" s="12"/>
      <c r="JP555" s="12"/>
      <c r="JQ555" s="12"/>
      <c r="JR555" s="12"/>
      <c r="JS555" s="12"/>
      <c r="JT555" s="12"/>
      <c r="JU555" s="12"/>
      <c r="JV555" s="12"/>
    </row>
    <row r="556" spans="12:282" x14ac:dyDescent="0.25"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  <c r="IW556" s="12"/>
      <c r="IX556" s="12"/>
      <c r="IY556" s="12"/>
      <c r="IZ556" s="12"/>
      <c r="JA556" s="12"/>
      <c r="JB556" s="12"/>
      <c r="JC556" s="12"/>
      <c r="JD556" s="12"/>
      <c r="JE556" s="12"/>
      <c r="JF556" s="12"/>
      <c r="JG556" s="12"/>
      <c r="JH556" s="12"/>
      <c r="JI556" s="12"/>
      <c r="JJ556" s="12"/>
      <c r="JK556" s="12"/>
      <c r="JL556" s="12"/>
      <c r="JM556" s="12"/>
      <c r="JN556" s="12"/>
      <c r="JO556" s="12"/>
      <c r="JP556" s="12"/>
      <c r="JQ556" s="12"/>
      <c r="JR556" s="12"/>
      <c r="JS556" s="12"/>
      <c r="JT556" s="12"/>
      <c r="JU556" s="12"/>
      <c r="JV556" s="12"/>
    </row>
    <row r="557" spans="12:282" x14ac:dyDescent="0.25"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  <c r="IW557" s="12"/>
      <c r="IX557" s="12"/>
      <c r="IY557" s="12"/>
      <c r="IZ557" s="12"/>
      <c r="JA557" s="12"/>
      <c r="JB557" s="12"/>
      <c r="JC557" s="12"/>
      <c r="JD557" s="12"/>
      <c r="JE557" s="12"/>
      <c r="JF557" s="12"/>
      <c r="JG557" s="12"/>
      <c r="JH557" s="12"/>
      <c r="JI557" s="12"/>
      <c r="JJ557" s="12"/>
      <c r="JK557" s="12"/>
      <c r="JL557" s="12"/>
      <c r="JM557" s="12"/>
      <c r="JN557" s="12"/>
      <c r="JO557" s="12"/>
      <c r="JP557" s="12"/>
      <c r="JQ557" s="12"/>
      <c r="JR557" s="12"/>
      <c r="JS557" s="12"/>
      <c r="JT557" s="12"/>
      <c r="JU557" s="12"/>
      <c r="JV557" s="12"/>
    </row>
    <row r="558" spans="12:282" x14ac:dyDescent="0.25"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  <c r="IW558" s="12"/>
      <c r="IX558" s="12"/>
      <c r="IY558" s="12"/>
      <c r="IZ558" s="12"/>
      <c r="JA558" s="12"/>
      <c r="JB558" s="12"/>
      <c r="JC558" s="12"/>
      <c r="JD558" s="12"/>
      <c r="JE558" s="12"/>
      <c r="JF558" s="12"/>
      <c r="JG558" s="12"/>
      <c r="JH558" s="12"/>
      <c r="JI558" s="12"/>
      <c r="JJ558" s="12"/>
      <c r="JK558" s="12"/>
      <c r="JL558" s="12"/>
      <c r="JM558" s="12"/>
      <c r="JN558" s="12"/>
      <c r="JO558" s="12"/>
      <c r="JP558" s="12"/>
      <c r="JQ558" s="12"/>
      <c r="JR558" s="12"/>
      <c r="JS558" s="12"/>
      <c r="JT558" s="12"/>
      <c r="JU558" s="12"/>
      <c r="JV558" s="12"/>
    </row>
    <row r="559" spans="12:282" x14ac:dyDescent="0.25"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  <c r="IW559" s="12"/>
      <c r="IX559" s="12"/>
      <c r="IY559" s="12"/>
      <c r="IZ559" s="12"/>
      <c r="JA559" s="12"/>
      <c r="JB559" s="12"/>
      <c r="JC559" s="12"/>
      <c r="JD559" s="12"/>
      <c r="JE559" s="12"/>
      <c r="JF559" s="12"/>
      <c r="JG559" s="12"/>
      <c r="JH559" s="12"/>
      <c r="JI559" s="12"/>
      <c r="JJ559" s="12"/>
      <c r="JK559" s="12"/>
      <c r="JL559" s="12"/>
      <c r="JM559" s="12"/>
      <c r="JN559" s="12"/>
      <c r="JO559" s="12"/>
      <c r="JP559" s="12"/>
      <c r="JQ559" s="12"/>
      <c r="JR559" s="12"/>
      <c r="JS559" s="12"/>
      <c r="JT559" s="12"/>
      <c r="JU559" s="12"/>
      <c r="JV559" s="12"/>
    </row>
    <row r="560" spans="12:282" x14ac:dyDescent="0.25"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</row>
    <row r="561" spans="12:282" x14ac:dyDescent="0.25"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  <c r="IW561" s="12"/>
      <c r="IX561" s="12"/>
      <c r="IY561" s="12"/>
      <c r="IZ561" s="12"/>
      <c r="JA561" s="12"/>
      <c r="JB561" s="12"/>
      <c r="JC561" s="12"/>
      <c r="JD561" s="12"/>
      <c r="JE561" s="12"/>
      <c r="JF561" s="12"/>
      <c r="JG561" s="12"/>
      <c r="JH561" s="12"/>
      <c r="JI561" s="12"/>
      <c r="JJ561" s="12"/>
      <c r="JK561" s="12"/>
      <c r="JL561" s="12"/>
      <c r="JM561" s="12"/>
      <c r="JN561" s="12"/>
      <c r="JO561" s="12"/>
      <c r="JP561" s="12"/>
      <c r="JQ561" s="12"/>
      <c r="JR561" s="12"/>
      <c r="JS561" s="12"/>
      <c r="JT561" s="12"/>
      <c r="JU561" s="12"/>
      <c r="JV561" s="12"/>
    </row>
    <row r="562" spans="12:282" x14ac:dyDescent="0.25"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</row>
    <row r="563" spans="12:282" x14ac:dyDescent="0.25"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  <c r="IW563" s="12"/>
      <c r="IX563" s="12"/>
      <c r="IY563" s="12"/>
      <c r="IZ563" s="12"/>
      <c r="JA563" s="12"/>
      <c r="JB563" s="12"/>
      <c r="JC563" s="12"/>
      <c r="JD563" s="12"/>
      <c r="JE563" s="12"/>
      <c r="JF563" s="12"/>
      <c r="JG563" s="12"/>
      <c r="JH563" s="12"/>
      <c r="JI563" s="12"/>
      <c r="JJ563" s="12"/>
      <c r="JK563" s="12"/>
      <c r="JL563" s="12"/>
      <c r="JM563" s="12"/>
      <c r="JN563" s="12"/>
      <c r="JO563" s="12"/>
      <c r="JP563" s="12"/>
      <c r="JQ563" s="12"/>
      <c r="JR563" s="12"/>
      <c r="JS563" s="12"/>
      <c r="JT563" s="12"/>
      <c r="JU563" s="12"/>
      <c r="JV563" s="12"/>
    </row>
    <row r="564" spans="12:282" x14ac:dyDescent="0.25"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  <c r="IW564" s="12"/>
      <c r="IX564" s="12"/>
      <c r="IY564" s="12"/>
      <c r="IZ564" s="12"/>
      <c r="JA564" s="12"/>
      <c r="JB564" s="12"/>
      <c r="JC564" s="12"/>
      <c r="JD564" s="12"/>
      <c r="JE564" s="12"/>
      <c r="JF564" s="12"/>
      <c r="JG564" s="12"/>
      <c r="JH564" s="12"/>
      <c r="JI564" s="12"/>
      <c r="JJ564" s="12"/>
      <c r="JK564" s="12"/>
      <c r="JL564" s="12"/>
      <c r="JM564" s="12"/>
      <c r="JN564" s="12"/>
      <c r="JO564" s="12"/>
      <c r="JP564" s="12"/>
      <c r="JQ564" s="12"/>
      <c r="JR564" s="12"/>
      <c r="JS564" s="12"/>
      <c r="JT564" s="12"/>
      <c r="JU564" s="12"/>
      <c r="JV564" s="12"/>
    </row>
    <row r="565" spans="12:282" x14ac:dyDescent="0.25"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  <c r="IW565" s="12"/>
      <c r="IX565" s="12"/>
      <c r="IY565" s="12"/>
      <c r="IZ565" s="12"/>
      <c r="JA565" s="12"/>
      <c r="JB565" s="12"/>
      <c r="JC565" s="12"/>
      <c r="JD565" s="12"/>
      <c r="JE565" s="12"/>
      <c r="JF565" s="12"/>
      <c r="JG565" s="12"/>
      <c r="JH565" s="12"/>
      <c r="JI565" s="12"/>
      <c r="JJ565" s="12"/>
      <c r="JK565" s="12"/>
      <c r="JL565" s="12"/>
      <c r="JM565" s="12"/>
      <c r="JN565" s="12"/>
      <c r="JO565" s="12"/>
      <c r="JP565" s="12"/>
      <c r="JQ565" s="12"/>
      <c r="JR565" s="12"/>
      <c r="JS565" s="12"/>
      <c r="JT565" s="12"/>
      <c r="JU565" s="12"/>
      <c r="JV565" s="12"/>
    </row>
    <row r="566" spans="12:282" x14ac:dyDescent="0.25"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  <c r="IW566" s="12"/>
      <c r="IX566" s="12"/>
      <c r="IY566" s="12"/>
      <c r="IZ566" s="12"/>
      <c r="JA566" s="12"/>
      <c r="JB566" s="12"/>
      <c r="JC566" s="12"/>
      <c r="JD566" s="12"/>
      <c r="JE566" s="12"/>
      <c r="JF566" s="12"/>
      <c r="JG566" s="12"/>
      <c r="JH566" s="12"/>
      <c r="JI566" s="12"/>
      <c r="JJ566" s="12"/>
      <c r="JK566" s="12"/>
      <c r="JL566" s="12"/>
      <c r="JM566" s="12"/>
      <c r="JN566" s="12"/>
      <c r="JO566" s="12"/>
      <c r="JP566" s="12"/>
      <c r="JQ566" s="12"/>
      <c r="JR566" s="12"/>
      <c r="JS566" s="12"/>
      <c r="JT566" s="12"/>
      <c r="JU566" s="12"/>
      <c r="JV566" s="12"/>
    </row>
    <row r="567" spans="12:282" x14ac:dyDescent="0.25"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  <c r="IW567" s="12"/>
      <c r="IX567" s="12"/>
      <c r="IY567" s="12"/>
      <c r="IZ567" s="12"/>
      <c r="JA567" s="12"/>
      <c r="JB567" s="12"/>
      <c r="JC567" s="12"/>
      <c r="JD567" s="12"/>
      <c r="JE567" s="12"/>
      <c r="JF567" s="12"/>
      <c r="JG567" s="12"/>
      <c r="JH567" s="12"/>
      <c r="JI567" s="12"/>
      <c r="JJ567" s="12"/>
      <c r="JK567" s="12"/>
      <c r="JL567" s="12"/>
      <c r="JM567" s="12"/>
      <c r="JN567" s="12"/>
      <c r="JO567" s="12"/>
      <c r="JP567" s="12"/>
      <c r="JQ567" s="12"/>
      <c r="JR567" s="12"/>
      <c r="JS567" s="12"/>
      <c r="JT567" s="12"/>
      <c r="JU567" s="12"/>
      <c r="JV567" s="12"/>
    </row>
    <row r="568" spans="12:282" x14ac:dyDescent="0.25"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  <c r="IW568" s="12"/>
      <c r="IX568" s="12"/>
      <c r="IY568" s="12"/>
      <c r="IZ568" s="12"/>
      <c r="JA568" s="12"/>
      <c r="JB568" s="12"/>
      <c r="JC568" s="12"/>
      <c r="JD568" s="12"/>
      <c r="JE568" s="12"/>
      <c r="JF568" s="12"/>
      <c r="JG568" s="12"/>
      <c r="JH568" s="12"/>
      <c r="JI568" s="12"/>
      <c r="JJ568" s="12"/>
      <c r="JK568" s="12"/>
      <c r="JL568" s="12"/>
      <c r="JM568" s="12"/>
      <c r="JN568" s="12"/>
      <c r="JO568" s="12"/>
      <c r="JP568" s="12"/>
      <c r="JQ568" s="12"/>
      <c r="JR568" s="12"/>
      <c r="JS568" s="12"/>
      <c r="JT568" s="12"/>
      <c r="JU568" s="12"/>
      <c r="JV568" s="12"/>
    </row>
    <row r="569" spans="12:282" x14ac:dyDescent="0.25"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  <c r="IW569" s="12"/>
      <c r="IX569" s="12"/>
      <c r="IY569" s="12"/>
      <c r="IZ569" s="12"/>
      <c r="JA569" s="12"/>
      <c r="JB569" s="12"/>
      <c r="JC569" s="12"/>
      <c r="JD569" s="12"/>
      <c r="JE569" s="12"/>
      <c r="JF569" s="12"/>
      <c r="JG569" s="12"/>
      <c r="JH569" s="12"/>
      <c r="JI569" s="12"/>
      <c r="JJ569" s="12"/>
      <c r="JK569" s="12"/>
      <c r="JL569" s="12"/>
      <c r="JM569" s="12"/>
      <c r="JN569" s="12"/>
      <c r="JO569" s="12"/>
      <c r="JP569" s="12"/>
      <c r="JQ569" s="12"/>
      <c r="JR569" s="12"/>
      <c r="JS569" s="12"/>
      <c r="JT569" s="12"/>
      <c r="JU569" s="12"/>
      <c r="JV569" s="12"/>
    </row>
    <row r="570" spans="12:282" x14ac:dyDescent="0.25"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  <c r="IW570" s="12"/>
      <c r="IX570" s="12"/>
      <c r="IY570" s="12"/>
      <c r="IZ570" s="12"/>
      <c r="JA570" s="12"/>
      <c r="JB570" s="12"/>
      <c r="JC570" s="12"/>
      <c r="JD570" s="12"/>
      <c r="JE570" s="12"/>
      <c r="JF570" s="12"/>
      <c r="JG570" s="12"/>
      <c r="JH570" s="12"/>
      <c r="JI570" s="12"/>
      <c r="JJ570" s="12"/>
      <c r="JK570" s="12"/>
      <c r="JL570" s="12"/>
      <c r="JM570" s="12"/>
      <c r="JN570" s="12"/>
      <c r="JO570" s="12"/>
      <c r="JP570" s="12"/>
      <c r="JQ570" s="12"/>
      <c r="JR570" s="12"/>
      <c r="JS570" s="12"/>
      <c r="JT570" s="12"/>
      <c r="JU570" s="12"/>
      <c r="JV570" s="12"/>
    </row>
    <row r="571" spans="12:282" x14ac:dyDescent="0.25"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  <c r="IW571" s="12"/>
      <c r="IX571" s="12"/>
      <c r="IY571" s="12"/>
      <c r="IZ571" s="12"/>
      <c r="JA571" s="12"/>
      <c r="JB571" s="12"/>
      <c r="JC571" s="12"/>
      <c r="JD571" s="12"/>
      <c r="JE571" s="12"/>
      <c r="JF571" s="12"/>
      <c r="JG571" s="12"/>
      <c r="JH571" s="12"/>
      <c r="JI571" s="12"/>
      <c r="JJ571" s="12"/>
      <c r="JK571" s="12"/>
      <c r="JL571" s="12"/>
      <c r="JM571" s="12"/>
      <c r="JN571" s="12"/>
      <c r="JO571" s="12"/>
      <c r="JP571" s="12"/>
      <c r="JQ571" s="12"/>
      <c r="JR571" s="12"/>
      <c r="JS571" s="12"/>
      <c r="JT571" s="12"/>
      <c r="JU571" s="12"/>
      <c r="JV571" s="12"/>
    </row>
    <row r="572" spans="12:282" x14ac:dyDescent="0.25"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</row>
    <row r="573" spans="12:282" x14ac:dyDescent="0.25"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  <c r="IW573" s="12"/>
      <c r="IX573" s="12"/>
      <c r="IY573" s="12"/>
      <c r="IZ573" s="12"/>
      <c r="JA573" s="12"/>
      <c r="JB573" s="12"/>
      <c r="JC573" s="12"/>
      <c r="JD573" s="12"/>
      <c r="JE573" s="12"/>
      <c r="JF573" s="12"/>
      <c r="JG573" s="12"/>
      <c r="JH573" s="12"/>
      <c r="JI573" s="12"/>
      <c r="JJ573" s="12"/>
      <c r="JK573" s="12"/>
      <c r="JL573" s="12"/>
      <c r="JM573" s="12"/>
      <c r="JN573" s="12"/>
      <c r="JO573" s="12"/>
      <c r="JP573" s="12"/>
      <c r="JQ573" s="12"/>
      <c r="JR573" s="12"/>
      <c r="JS573" s="12"/>
      <c r="JT573" s="12"/>
      <c r="JU573" s="12"/>
      <c r="JV573" s="12"/>
    </row>
    <row r="574" spans="12:282" x14ac:dyDescent="0.25"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</row>
    <row r="575" spans="12:282" x14ac:dyDescent="0.25"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  <c r="IW575" s="12"/>
      <c r="IX575" s="12"/>
      <c r="IY575" s="12"/>
      <c r="IZ575" s="12"/>
      <c r="JA575" s="12"/>
      <c r="JB575" s="12"/>
      <c r="JC575" s="12"/>
      <c r="JD575" s="12"/>
      <c r="JE575" s="12"/>
      <c r="JF575" s="12"/>
      <c r="JG575" s="12"/>
      <c r="JH575" s="12"/>
      <c r="JI575" s="12"/>
      <c r="JJ575" s="12"/>
      <c r="JK575" s="12"/>
      <c r="JL575" s="12"/>
      <c r="JM575" s="12"/>
      <c r="JN575" s="12"/>
      <c r="JO575" s="12"/>
      <c r="JP575" s="12"/>
      <c r="JQ575" s="12"/>
      <c r="JR575" s="12"/>
      <c r="JS575" s="12"/>
      <c r="JT575" s="12"/>
      <c r="JU575" s="12"/>
      <c r="JV575" s="12"/>
    </row>
    <row r="576" spans="12:282" x14ac:dyDescent="0.25"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  <c r="IW576" s="12"/>
      <c r="IX576" s="12"/>
      <c r="IY576" s="12"/>
      <c r="IZ576" s="12"/>
      <c r="JA576" s="12"/>
      <c r="JB576" s="12"/>
      <c r="JC576" s="12"/>
      <c r="JD576" s="12"/>
      <c r="JE576" s="12"/>
      <c r="JF576" s="12"/>
      <c r="JG576" s="12"/>
      <c r="JH576" s="12"/>
      <c r="JI576" s="12"/>
      <c r="JJ576" s="12"/>
      <c r="JK576" s="12"/>
      <c r="JL576" s="12"/>
      <c r="JM576" s="12"/>
      <c r="JN576" s="12"/>
      <c r="JO576" s="12"/>
      <c r="JP576" s="12"/>
      <c r="JQ576" s="12"/>
      <c r="JR576" s="12"/>
      <c r="JS576" s="12"/>
      <c r="JT576" s="12"/>
      <c r="JU576" s="12"/>
      <c r="JV576" s="12"/>
    </row>
    <row r="577" spans="12:282" x14ac:dyDescent="0.25"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  <c r="IW577" s="12"/>
      <c r="IX577" s="12"/>
      <c r="IY577" s="12"/>
      <c r="IZ577" s="12"/>
      <c r="JA577" s="12"/>
      <c r="JB577" s="12"/>
      <c r="JC577" s="12"/>
      <c r="JD577" s="12"/>
      <c r="JE577" s="12"/>
      <c r="JF577" s="12"/>
      <c r="JG577" s="12"/>
      <c r="JH577" s="12"/>
      <c r="JI577" s="12"/>
      <c r="JJ577" s="12"/>
      <c r="JK577" s="12"/>
      <c r="JL577" s="12"/>
      <c r="JM577" s="12"/>
      <c r="JN577" s="12"/>
      <c r="JO577" s="12"/>
      <c r="JP577" s="12"/>
      <c r="JQ577" s="12"/>
      <c r="JR577" s="12"/>
      <c r="JS577" s="12"/>
      <c r="JT577" s="12"/>
      <c r="JU577" s="12"/>
      <c r="JV577" s="12"/>
    </row>
    <row r="578" spans="12:282" x14ac:dyDescent="0.25"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  <c r="IW578" s="12"/>
      <c r="IX578" s="12"/>
      <c r="IY578" s="12"/>
      <c r="IZ578" s="12"/>
      <c r="JA578" s="12"/>
      <c r="JB578" s="12"/>
      <c r="JC578" s="12"/>
      <c r="JD578" s="12"/>
      <c r="JE578" s="12"/>
      <c r="JF578" s="12"/>
      <c r="JG578" s="12"/>
      <c r="JH578" s="12"/>
      <c r="JI578" s="12"/>
      <c r="JJ578" s="12"/>
      <c r="JK578" s="12"/>
      <c r="JL578" s="12"/>
      <c r="JM578" s="12"/>
      <c r="JN578" s="12"/>
      <c r="JO578" s="12"/>
      <c r="JP578" s="12"/>
      <c r="JQ578" s="12"/>
      <c r="JR578" s="12"/>
      <c r="JS578" s="12"/>
      <c r="JT578" s="12"/>
      <c r="JU578" s="12"/>
      <c r="JV578" s="12"/>
    </row>
    <row r="579" spans="12:282" x14ac:dyDescent="0.25"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  <c r="IW579" s="12"/>
      <c r="IX579" s="12"/>
      <c r="IY579" s="12"/>
      <c r="IZ579" s="12"/>
      <c r="JA579" s="12"/>
      <c r="JB579" s="12"/>
      <c r="JC579" s="12"/>
      <c r="JD579" s="12"/>
      <c r="JE579" s="12"/>
      <c r="JF579" s="12"/>
      <c r="JG579" s="12"/>
      <c r="JH579" s="12"/>
      <c r="JI579" s="12"/>
      <c r="JJ579" s="12"/>
      <c r="JK579" s="12"/>
      <c r="JL579" s="12"/>
      <c r="JM579" s="12"/>
      <c r="JN579" s="12"/>
      <c r="JO579" s="12"/>
      <c r="JP579" s="12"/>
      <c r="JQ579" s="12"/>
      <c r="JR579" s="12"/>
      <c r="JS579" s="12"/>
      <c r="JT579" s="12"/>
      <c r="JU579" s="12"/>
      <c r="JV579" s="12"/>
    </row>
    <row r="580" spans="12:282" x14ac:dyDescent="0.25"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</row>
    <row r="581" spans="12:282" x14ac:dyDescent="0.25"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</row>
    <row r="582" spans="12:282" x14ac:dyDescent="0.25"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  <c r="IW582" s="12"/>
      <c r="IX582" s="12"/>
      <c r="IY582" s="12"/>
      <c r="IZ582" s="12"/>
      <c r="JA582" s="12"/>
      <c r="JB582" s="12"/>
      <c r="JC582" s="12"/>
      <c r="JD582" s="12"/>
      <c r="JE582" s="12"/>
      <c r="JF582" s="12"/>
      <c r="JG582" s="12"/>
      <c r="JH582" s="12"/>
      <c r="JI582" s="12"/>
      <c r="JJ582" s="12"/>
      <c r="JK582" s="12"/>
      <c r="JL582" s="12"/>
      <c r="JM582" s="12"/>
      <c r="JN582" s="12"/>
      <c r="JO582" s="12"/>
      <c r="JP582" s="12"/>
      <c r="JQ582" s="12"/>
      <c r="JR582" s="12"/>
      <c r="JS582" s="12"/>
      <c r="JT582" s="12"/>
      <c r="JU582" s="12"/>
      <c r="JV582" s="12"/>
    </row>
    <row r="583" spans="12:282" x14ac:dyDescent="0.25"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  <c r="IW583" s="12"/>
      <c r="IX583" s="12"/>
      <c r="IY583" s="12"/>
      <c r="IZ583" s="12"/>
      <c r="JA583" s="12"/>
      <c r="JB583" s="12"/>
      <c r="JC583" s="12"/>
      <c r="JD583" s="12"/>
      <c r="JE583" s="12"/>
      <c r="JF583" s="12"/>
      <c r="JG583" s="12"/>
      <c r="JH583" s="12"/>
      <c r="JI583" s="12"/>
      <c r="JJ583" s="12"/>
      <c r="JK583" s="12"/>
      <c r="JL583" s="12"/>
      <c r="JM583" s="12"/>
      <c r="JN583" s="12"/>
      <c r="JO583" s="12"/>
      <c r="JP583" s="12"/>
      <c r="JQ583" s="12"/>
      <c r="JR583" s="12"/>
      <c r="JS583" s="12"/>
      <c r="JT583" s="12"/>
      <c r="JU583" s="12"/>
      <c r="JV583" s="12"/>
    </row>
    <row r="584" spans="12:282" x14ac:dyDescent="0.25"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  <c r="IW584" s="12"/>
      <c r="IX584" s="12"/>
      <c r="IY584" s="12"/>
      <c r="IZ584" s="12"/>
      <c r="JA584" s="12"/>
      <c r="JB584" s="12"/>
      <c r="JC584" s="12"/>
      <c r="JD584" s="12"/>
      <c r="JE584" s="12"/>
      <c r="JF584" s="12"/>
      <c r="JG584" s="12"/>
      <c r="JH584" s="12"/>
      <c r="JI584" s="12"/>
      <c r="JJ584" s="12"/>
      <c r="JK584" s="12"/>
      <c r="JL584" s="12"/>
      <c r="JM584" s="12"/>
      <c r="JN584" s="12"/>
      <c r="JO584" s="12"/>
      <c r="JP584" s="12"/>
      <c r="JQ584" s="12"/>
      <c r="JR584" s="12"/>
      <c r="JS584" s="12"/>
      <c r="JT584" s="12"/>
      <c r="JU584" s="12"/>
      <c r="JV584" s="12"/>
    </row>
    <row r="585" spans="12:282" x14ac:dyDescent="0.25"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  <c r="IW585" s="12"/>
      <c r="IX585" s="12"/>
      <c r="IY585" s="12"/>
      <c r="IZ585" s="12"/>
      <c r="JA585" s="12"/>
      <c r="JB585" s="12"/>
      <c r="JC585" s="12"/>
      <c r="JD585" s="12"/>
      <c r="JE585" s="12"/>
      <c r="JF585" s="12"/>
      <c r="JG585" s="12"/>
      <c r="JH585" s="12"/>
      <c r="JI585" s="12"/>
      <c r="JJ585" s="12"/>
      <c r="JK585" s="12"/>
      <c r="JL585" s="12"/>
      <c r="JM585" s="12"/>
      <c r="JN585" s="12"/>
      <c r="JO585" s="12"/>
      <c r="JP585" s="12"/>
      <c r="JQ585" s="12"/>
      <c r="JR585" s="12"/>
      <c r="JS585" s="12"/>
      <c r="JT585" s="12"/>
      <c r="JU585" s="12"/>
      <c r="JV585" s="12"/>
    </row>
    <row r="586" spans="12:282" x14ac:dyDescent="0.25"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  <c r="IW586" s="12"/>
      <c r="IX586" s="12"/>
      <c r="IY586" s="12"/>
      <c r="IZ586" s="12"/>
      <c r="JA586" s="12"/>
      <c r="JB586" s="12"/>
      <c r="JC586" s="12"/>
      <c r="JD586" s="12"/>
      <c r="JE586" s="12"/>
      <c r="JF586" s="12"/>
      <c r="JG586" s="12"/>
      <c r="JH586" s="12"/>
      <c r="JI586" s="12"/>
      <c r="JJ586" s="12"/>
      <c r="JK586" s="12"/>
      <c r="JL586" s="12"/>
      <c r="JM586" s="12"/>
      <c r="JN586" s="12"/>
      <c r="JO586" s="12"/>
      <c r="JP586" s="12"/>
      <c r="JQ586" s="12"/>
      <c r="JR586" s="12"/>
      <c r="JS586" s="12"/>
      <c r="JT586" s="12"/>
      <c r="JU586" s="12"/>
      <c r="JV586" s="12"/>
    </row>
    <row r="587" spans="12:282" x14ac:dyDescent="0.25"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  <c r="IW587" s="12"/>
      <c r="IX587" s="12"/>
      <c r="IY587" s="12"/>
      <c r="IZ587" s="12"/>
      <c r="JA587" s="12"/>
      <c r="JB587" s="12"/>
      <c r="JC587" s="12"/>
      <c r="JD587" s="12"/>
      <c r="JE587" s="12"/>
      <c r="JF587" s="12"/>
      <c r="JG587" s="12"/>
      <c r="JH587" s="12"/>
      <c r="JI587" s="12"/>
      <c r="JJ587" s="12"/>
      <c r="JK587" s="12"/>
      <c r="JL587" s="12"/>
      <c r="JM587" s="12"/>
      <c r="JN587" s="12"/>
      <c r="JO587" s="12"/>
      <c r="JP587" s="12"/>
      <c r="JQ587" s="12"/>
      <c r="JR587" s="12"/>
      <c r="JS587" s="12"/>
      <c r="JT587" s="12"/>
      <c r="JU587" s="12"/>
      <c r="JV587" s="12"/>
    </row>
    <row r="588" spans="12:282" x14ac:dyDescent="0.25"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  <c r="IW588" s="12"/>
      <c r="IX588" s="12"/>
      <c r="IY588" s="12"/>
      <c r="IZ588" s="12"/>
      <c r="JA588" s="12"/>
      <c r="JB588" s="12"/>
      <c r="JC588" s="12"/>
      <c r="JD588" s="12"/>
      <c r="JE588" s="12"/>
      <c r="JF588" s="12"/>
      <c r="JG588" s="12"/>
      <c r="JH588" s="12"/>
      <c r="JI588" s="12"/>
      <c r="JJ588" s="12"/>
      <c r="JK588" s="12"/>
      <c r="JL588" s="12"/>
      <c r="JM588" s="12"/>
      <c r="JN588" s="12"/>
      <c r="JO588" s="12"/>
      <c r="JP588" s="12"/>
      <c r="JQ588" s="12"/>
      <c r="JR588" s="12"/>
      <c r="JS588" s="12"/>
      <c r="JT588" s="12"/>
      <c r="JU588" s="12"/>
      <c r="JV588" s="12"/>
    </row>
    <row r="589" spans="12:282" x14ac:dyDescent="0.25"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  <c r="IW589" s="12"/>
      <c r="IX589" s="12"/>
      <c r="IY589" s="12"/>
      <c r="IZ589" s="12"/>
      <c r="JA589" s="12"/>
      <c r="JB589" s="12"/>
      <c r="JC589" s="12"/>
      <c r="JD589" s="12"/>
      <c r="JE589" s="12"/>
      <c r="JF589" s="12"/>
      <c r="JG589" s="12"/>
      <c r="JH589" s="12"/>
      <c r="JI589" s="12"/>
      <c r="JJ589" s="12"/>
      <c r="JK589" s="12"/>
      <c r="JL589" s="12"/>
      <c r="JM589" s="12"/>
      <c r="JN589" s="12"/>
      <c r="JO589" s="12"/>
      <c r="JP589" s="12"/>
      <c r="JQ589" s="12"/>
      <c r="JR589" s="12"/>
      <c r="JS589" s="12"/>
      <c r="JT589" s="12"/>
      <c r="JU589" s="12"/>
      <c r="JV589" s="12"/>
    </row>
    <row r="590" spans="12:282" x14ac:dyDescent="0.25"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  <c r="IW590" s="12"/>
      <c r="IX590" s="12"/>
      <c r="IY590" s="12"/>
      <c r="IZ590" s="12"/>
      <c r="JA590" s="12"/>
      <c r="JB590" s="12"/>
      <c r="JC590" s="12"/>
      <c r="JD590" s="12"/>
      <c r="JE590" s="12"/>
      <c r="JF590" s="12"/>
      <c r="JG590" s="12"/>
      <c r="JH590" s="12"/>
      <c r="JI590" s="12"/>
      <c r="JJ590" s="12"/>
      <c r="JK590" s="12"/>
      <c r="JL590" s="12"/>
      <c r="JM590" s="12"/>
      <c r="JN590" s="12"/>
      <c r="JO590" s="12"/>
      <c r="JP590" s="12"/>
      <c r="JQ590" s="12"/>
      <c r="JR590" s="12"/>
      <c r="JS590" s="12"/>
      <c r="JT590" s="12"/>
      <c r="JU590" s="12"/>
      <c r="JV590" s="12"/>
    </row>
    <row r="591" spans="12:282" x14ac:dyDescent="0.25"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  <c r="IW591" s="12"/>
      <c r="IX591" s="12"/>
      <c r="IY591" s="12"/>
      <c r="IZ591" s="12"/>
      <c r="JA591" s="12"/>
      <c r="JB591" s="12"/>
      <c r="JC591" s="12"/>
      <c r="JD591" s="12"/>
      <c r="JE591" s="12"/>
      <c r="JF591" s="12"/>
      <c r="JG591" s="12"/>
      <c r="JH591" s="12"/>
      <c r="JI591" s="12"/>
      <c r="JJ591" s="12"/>
      <c r="JK591" s="12"/>
      <c r="JL591" s="12"/>
      <c r="JM591" s="12"/>
      <c r="JN591" s="12"/>
      <c r="JO591" s="12"/>
      <c r="JP591" s="12"/>
      <c r="JQ591" s="12"/>
      <c r="JR591" s="12"/>
      <c r="JS591" s="12"/>
      <c r="JT591" s="12"/>
      <c r="JU591" s="12"/>
      <c r="JV591" s="12"/>
    </row>
    <row r="592" spans="12:282" x14ac:dyDescent="0.25"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  <c r="IW592" s="12"/>
      <c r="IX592" s="12"/>
      <c r="IY592" s="12"/>
      <c r="IZ592" s="12"/>
      <c r="JA592" s="12"/>
      <c r="JB592" s="12"/>
      <c r="JC592" s="12"/>
      <c r="JD592" s="12"/>
      <c r="JE592" s="12"/>
      <c r="JF592" s="12"/>
      <c r="JG592" s="12"/>
      <c r="JH592" s="12"/>
      <c r="JI592" s="12"/>
      <c r="JJ592" s="12"/>
      <c r="JK592" s="12"/>
      <c r="JL592" s="12"/>
      <c r="JM592" s="12"/>
      <c r="JN592" s="12"/>
      <c r="JO592" s="12"/>
      <c r="JP592" s="12"/>
      <c r="JQ592" s="12"/>
      <c r="JR592" s="12"/>
      <c r="JS592" s="12"/>
      <c r="JT592" s="12"/>
      <c r="JU592" s="12"/>
      <c r="JV592" s="12"/>
    </row>
    <row r="593" spans="12:282" x14ac:dyDescent="0.25"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  <c r="IW593" s="12"/>
      <c r="IX593" s="12"/>
      <c r="IY593" s="12"/>
      <c r="IZ593" s="12"/>
      <c r="JA593" s="12"/>
      <c r="JB593" s="12"/>
      <c r="JC593" s="12"/>
      <c r="JD593" s="12"/>
      <c r="JE593" s="12"/>
      <c r="JF593" s="12"/>
      <c r="JG593" s="12"/>
      <c r="JH593" s="12"/>
      <c r="JI593" s="12"/>
      <c r="JJ593" s="12"/>
      <c r="JK593" s="12"/>
      <c r="JL593" s="12"/>
      <c r="JM593" s="12"/>
      <c r="JN593" s="12"/>
      <c r="JO593" s="12"/>
      <c r="JP593" s="12"/>
      <c r="JQ593" s="12"/>
      <c r="JR593" s="12"/>
      <c r="JS593" s="12"/>
      <c r="JT593" s="12"/>
      <c r="JU593" s="12"/>
      <c r="JV593" s="12"/>
    </row>
    <row r="594" spans="12:282" x14ac:dyDescent="0.25"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  <c r="IW594" s="12"/>
      <c r="IX594" s="12"/>
      <c r="IY594" s="12"/>
      <c r="IZ594" s="12"/>
      <c r="JA594" s="12"/>
      <c r="JB594" s="12"/>
      <c r="JC594" s="12"/>
      <c r="JD594" s="12"/>
      <c r="JE594" s="12"/>
      <c r="JF594" s="12"/>
      <c r="JG594" s="12"/>
      <c r="JH594" s="12"/>
      <c r="JI594" s="12"/>
      <c r="JJ594" s="12"/>
      <c r="JK594" s="12"/>
      <c r="JL594" s="12"/>
      <c r="JM594" s="12"/>
      <c r="JN594" s="12"/>
      <c r="JO594" s="12"/>
      <c r="JP594" s="12"/>
      <c r="JQ594" s="12"/>
      <c r="JR594" s="12"/>
      <c r="JS594" s="12"/>
      <c r="JT594" s="12"/>
      <c r="JU594" s="12"/>
      <c r="JV594" s="12"/>
    </row>
    <row r="595" spans="12:282" x14ac:dyDescent="0.25"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  <c r="IW595" s="12"/>
      <c r="IX595" s="12"/>
      <c r="IY595" s="12"/>
      <c r="IZ595" s="12"/>
      <c r="JA595" s="12"/>
      <c r="JB595" s="12"/>
      <c r="JC595" s="12"/>
      <c r="JD595" s="12"/>
      <c r="JE595" s="12"/>
      <c r="JF595" s="12"/>
      <c r="JG595" s="12"/>
      <c r="JH595" s="12"/>
      <c r="JI595" s="12"/>
      <c r="JJ595" s="12"/>
      <c r="JK595" s="12"/>
      <c r="JL595" s="12"/>
      <c r="JM595" s="12"/>
      <c r="JN595" s="12"/>
      <c r="JO595" s="12"/>
      <c r="JP595" s="12"/>
      <c r="JQ595" s="12"/>
      <c r="JR595" s="12"/>
      <c r="JS595" s="12"/>
      <c r="JT595" s="12"/>
      <c r="JU595" s="12"/>
      <c r="JV595" s="12"/>
    </row>
    <row r="596" spans="12:282" x14ac:dyDescent="0.25"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  <c r="IW596" s="12"/>
      <c r="IX596" s="12"/>
      <c r="IY596" s="12"/>
      <c r="IZ596" s="12"/>
      <c r="JA596" s="12"/>
      <c r="JB596" s="12"/>
      <c r="JC596" s="12"/>
      <c r="JD596" s="12"/>
      <c r="JE596" s="12"/>
      <c r="JF596" s="12"/>
      <c r="JG596" s="12"/>
      <c r="JH596" s="12"/>
      <c r="JI596" s="12"/>
      <c r="JJ596" s="12"/>
      <c r="JK596" s="12"/>
      <c r="JL596" s="12"/>
      <c r="JM596" s="12"/>
      <c r="JN596" s="12"/>
      <c r="JO596" s="12"/>
      <c r="JP596" s="12"/>
      <c r="JQ596" s="12"/>
      <c r="JR596" s="12"/>
      <c r="JS596" s="12"/>
      <c r="JT596" s="12"/>
      <c r="JU596" s="12"/>
      <c r="JV596" s="12"/>
    </row>
    <row r="597" spans="12:282" x14ac:dyDescent="0.25"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  <c r="IW597" s="12"/>
      <c r="IX597" s="12"/>
      <c r="IY597" s="12"/>
      <c r="IZ597" s="12"/>
      <c r="JA597" s="12"/>
      <c r="JB597" s="12"/>
      <c r="JC597" s="12"/>
      <c r="JD597" s="12"/>
      <c r="JE597" s="12"/>
      <c r="JF597" s="12"/>
      <c r="JG597" s="12"/>
      <c r="JH597" s="12"/>
      <c r="JI597" s="12"/>
      <c r="JJ597" s="12"/>
      <c r="JK597" s="12"/>
      <c r="JL597" s="12"/>
      <c r="JM597" s="12"/>
      <c r="JN597" s="12"/>
      <c r="JO597" s="12"/>
      <c r="JP597" s="12"/>
      <c r="JQ597" s="12"/>
      <c r="JR597" s="12"/>
      <c r="JS597" s="12"/>
      <c r="JT597" s="12"/>
      <c r="JU597" s="12"/>
      <c r="JV597" s="12"/>
    </row>
    <row r="598" spans="12:282" x14ac:dyDescent="0.25"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  <c r="IW598" s="12"/>
      <c r="IX598" s="12"/>
      <c r="IY598" s="12"/>
      <c r="IZ598" s="12"/>
      <c r="JA598" s="12"/>
      <c r="JB598" s="12"/>
      <c r="JC598" s="12"/>
      <c r="JD598" s="12"/>
      <c r="JE598" s="12"/>
      <c r="JF598" s="12"/>
      <c r="JG598" s="12"/>
      <c r="JH598" s="12"/>
      <c r="JI598" s="12"/>
      <c r="JJ598" s="12"/>
      <c r="JK598" s="12"/>
      <c r="JL598" s="12"/>
      <c r="JM598" s="12"/>
      <c r="JN598" s="12"/>
      <c r="JO598" s="12"/>
      <c r="JP598" s="12"/>
      <c r="JQ598" s="12"/>
      <c r="JR598" s="12"/>
      <c r="JS598" s="12"/>
      <c r="JT598" s="12"/>
      <c r="JU598" s="12"/>
      <c r="JV598" s="12"/>
    </row>
    <row r="599" spans="12:282" x14ac:dyDescent="0.25"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  <c r="IW599" s="12"/>
      <c r="IX599" s="12"/>
      <c r="IY599" s="12"/>
      <c r="IZ599" s="12"/>
      <c r="JA599" s="12"/>
      <c r="JB599" s="12"/>
      <c r="JC599" s="12"/>
      <c r="JD599" s="12"/>
      <c r="JE599" s="12"/>
      <c r="JF599" s="12"/>
      <c r="JG599" s="12"/>
      <c r="JH599" s="12"/>
      <c r="JI599" s="12"/>
      <c r="JJ599" s="12"/>
      <c r="JK599" s="12"/>
      <c r="JL599" s="12"/>
      <c r="JM599" s="12"/>
      <c r="JN599" s="12"/>
      <c r="JO599" s="12"/>
      <c r="JP599" s="12"/>
      <c r="JQ599" s="12"/>
      <c r="JR599" s="12"/>
      <c r="JS599" s="12"/>
      <c r="JT599" s="12"/>
      <c r="JU599" s="12"/>
      <c r="JV599" s="12"/>
    </row>
  </sheetData>
  <mergeCells count="44">
    <mergeCell ref="A107:K107"/>
    <mergeCell ref="A196:K196"/>
    <mergeCell ref="A9:K9"/>
    <mergeCell ref="A51:K51"/>
    <mergeCell ref="A32:K32"/>
    <mergeCell ref="A37:K37"/>
    <mergeCell ref="A103:K103"/>
    <mergeCell ref="A27:K27"/>
    <mergeCell ref="A46:K46"/>
    <mergeCell ref="A86:K86"/>
    <mergeCell ref="A91:K91"/>
    <mergeCell ref="A96:K96"/>
    <mergeCell ref="A457:K457"/>
    <mergeCell ref="A113:K113"/>
    <mergeCell ref="A129:K129"/>
    <mergeCell ref="A135:K135"/>
    <mergeCell ref="A174:K174"/>
    <mergeCell ref="A226:K226"/>
    <mergeCell ref="A233:K233"/>
    <mergeCell ref="A280:K280"/>
    <mergeCell ref="A284:K284"/>
    <mergeCell ref="A119:K119"/>
    <mergeCell ref="A182:K182"/>
    <mergeCell ref="A203:K203"/>
    <mergeCell ref="A207:K207"/>
    <mergeCell ref="A211:K211"/>
    <mergeCell ref="A221:K221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3" manualBreakCount="3">
    <brk id="71" max="9" man="1"/>
    <brk id="26" max="9" man="1"/>
    <brk id="538" max="9" man="1"/>
  </rowBreaks>
  <colBreaks count="1" manualBreakCount="1">
    <brk id="11" max="1048575" man="1"/>
  </colBreaks>
  <ignoredErrors>
    <ignoredError sqref="F455 G49 F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2022-12-02T18:46:55Z</cp:lastPrinted>
  <dcterms:created xsi:type="dcterms:W3CDTF">2017-02-23T14:23:40Z</dcterms:created>
  <dcterms:modified xsi:type="dcterms:W3CDTF">2023-05-15T13:47:46Z</dcterms:modified>
</cp:coreProperties>
</file>