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JUNIO 2023\"/>
    </mc:Choice>
  </mc:AlternateContent>
  <bookViews>
    <workbookView xWindow="-120" yWindow="-120" windowWidth="29040" windowHeight="15840"/>
  </bookViews>
  <sheets>
    <sheet name="New Text Document" sheetId="1" r:id="rId1"/>
  </sheets>
  <definedNames>
    <definedName name="_xlnm._FilterDatabase" localSheetId="0" hidden="1">'New Text Document'!$A$7:$K$19</definedName>
    <definedName name="_xlnm.Print_Area" localSheetId="0">'New Text Document'!$A$1:$K$500</definedName>
    <definedName name="_xlnm.Print_Titles" localSheetId="0">'New Text Document'!$1:$8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4" i="1" l="1"/>
  <c r="J186" i="1"/>
  <c r="I186" i="1"/>
  <c r="G186" i="1"/>
  <c r="F186" i="1"/>
  <c r="E186" i="1"/>
  <c r="J101" i="1"/>
  <c r="I101" i="1"/>
  <c r="G101" i="1"/>
  <c r="F101" i="1"/>
  <c r="E101" i="1"/>
  <c r="J65" i="1"/>
  <c r="I65" i="1"/>
  <c r="G379" i="1"/>
  <c r="G375" i="1"/>
  <c r="F70" i="1"/>
  <c r="F47" i="1"/>
  <c r="F42" i="1"/>
  <c r="F23" i="1"/>
  <c r="F19" i="1"/>
  <c r="K64" i="1" l="1"/>
  <c r="K63" i="1"/>
  <c r="K62" i="1"/>
  <c r="K61" i="1"/>
  <c r="K60" i="1"/>
  <c r="K59" i="1"/>
  <c r="K58" i="1"/>
  <c r="K57" i="1"/>
  <c r="K56" i="1"/>
  <c r="K55" i="1"/>
  <c r="K460" i="1"/>
  <c r="K461" i="1" s="1"/>
  <c r="K97" i="1"/>
  <c r="K100" i="1"/>
  <c r="K99" i="1"/>
  <c r="I362" i="1"/>
  <c r="I70" i="1"/>
  <c r="G362" i="1"/>
  <c r="G342" i="1"/>
  <c r="G65" i="1"/>
  <c r="E362" i="1"/>
  <c r="J362" i="1"/>
  <c r="E117" i="1"/>
  <c r="H184" i="1"/>
  <c r="E172" i="1"/>
  <c r="K144" i="1"/>
  <c r="F144" i="1"/>
  <c r="E65" i="1"/>
  <c r="J452" i="1"/>
  <c r="I452" i="1"/>
  <c r="G452" i="1"/>
  <c r="E452" i="1"/>
  <c r="K65" i="1" l="1"/>
  <c r="E19" i="1"/>
  <c r="I19" i="1"/>
  <c r="E277" i="1"/>
  <c r="E29" i="1"/>
  <c r="G29" i="1"/>
  <c r="I29" i="1"/>
  <c r="F28" i="1"/>
  <c r="K28" i="1" s="1"/>
  <c r="J383" i="1"/>
  <c r="I383" i="1"/>
  <c r="G383" i="1"/>
  <c r="E383" i="1"/>
  <c r="K354" i="1" l="1"/>
  <c r="K69" i="1" l="1"/>
  <c r="K68" i="1"/>
  <c r="K78" i="1"/>
  <c r="K130" i="1"/>
  <c r="K131" i="1"/>
  <c r="K132" i="1"/>
  <c r="K156" i="1"/>
  <c r="K155" i="1"/>
  <c r="K158" i="1"/>
  <c r="K159" i="1"/>
  <c r="K160" i="1"/>
  <c r="K161" i="1"/>
  <c r="K143" i="1"/>
  <c r="K142" i="1"/>
  <c r="K141" i="1"/>
  <c r="K140" i="1"/>
  <c r="K139" i="1"/>
  <c r="K138" i="1"/>
  <c r="K137" i="1"/>
  <c r="K136" i="1"/>
  <c r="K171" i="1"/>
  <c r="K170" i="1"/>
  <c r="K169" i="1"/>
  <c r="K168" i="1"/>
  <c r="K167" i="1"/>
  <c r="K439" i="1"/>
  <c r="K447" i="1"/>
  <c r="K448" i="1"/>
  <c r="K449" i="1"/>
  <c r="K450" i="1"/>
  <c r="K451" i="1"/>
  <c r="K77" i="1"/>
  <c r="J332" i="1"/>
  <c r="K70" i="1" l="1"/>
  <c r="K452" i="1"/>
  <c r="G38" i="1"/>
  <c r="E79" i="1" l="1"/>
  <c r="E70" i="1"/>
  <c r="J79" i="1"/>
  <c r="I79" i="1"/>
  <c r="G79" i="1"/>
  <c r="H78" i="1"/>
  <c r="G70" i="1"/>
  <c r="H70" i="1"/>
  <c r="J70" i="1"/>
  <c r="F63" i="1" l="1"/>
  <c r="H63" i="1"/>
  <c r="F62" i="1"/>
  <c r="H62" i="1"/>
  <c r="K340" i="1" l="1"/>
  <c r="K339" i="1"/>
  <c r="K322" i="1"/>
  <c r="K321" i="1"/>
  <c r="K318" i="1"/>
  <c r="K319" i="1"/>
  <c r="K320" i="1"/>
  <c r="K313" i="1"/>
  <c r="K312" i="1"/>
  <c r="K229" i="1"/>
  <c r="K227" i="1"/>
  <c r="K92" i="1" l="1"/>
  <c r="K91" i="1"/>
  <c r="K87" i="1"/>
  <c r="K86" i="1"/>
  <c r="K442" i="1"/>
  <c r="K435" i="1"/>
  <c r="K421" i="1"/>
  <c r="K416" i="1"/>
  <c r="K410" i="1"/>
  <c r="K412" i="1"/>
  <c r="K407" i="1"/>
  <c r="K408" i="1"/>
  <c r="K409" i="1"/>
  <c r="K411" i="1"/>
  <c r="K406" i="1"/>
  <c r="K390" i="1"/>
  <c r="K389" i="1"/>
  <c r="K388" i="1"/>
  <c r="K387" i="1"/>
  <c r="K386" i="1"/>
  <c r="K382" i="1"/>
  <c r="K383" i="1" s="1"/>
  <c r="K378" i="1"/>
  <c r="K370" i="1"/>
  <c r="K366" i="1"/>
  <c r="K367" i="1"/>
  <c r="K368" i="1"/>
  <c r="K369" i="1"/>
  <c r="K371" i="1"/>
  <c r="K372" i="1"/>
  <c r="K373" i="1"/>
  <c r="K374" i="1"/>
  <c r="K365" i="1"/>
  <c r="K355" i="1"/>
  <c r="K356" i="1"/>
  <c r="K357" i="1"/>
  <c r="K358" i="1"/>
  <c r="K359" i="1"/>
  <c r="K360" i="1"/>
  <c r="K361" i="1"/>
  <c r="K350" i="1"/>
  <c r="K349" i="1"/>
  <c r="K345" i="1"/>
  <c r="K337" i="1"/>
  <c r="K338" i="1"/>
  <c r="K341" i="1"/>
  <c r="K336" i="1"/>
  <c r="K328" i="1"/>
  <c r="K327" i="1"/>
  <c r="K326" i="1"/>
  <c r="K311" i="1"/>
  <c r="K310" i="1"/>
  <c r="K314" i="1"/>
  <c r="K296" i="1"/>
  <c r="K287" i="1"/>
  <c r="K285" i="1"/>
  <c r="K286" i="1"/>
  <c r="K288" i="1"/>
  <c r="K284" i="1"/>
  <c r="K280" i="1"/>
  <c r="K260" i="1"/>
  <c r="K258" i="1"/>
  <c r="K259" i="1"/>
  <c r="K261" i="1"/>
  <c r="K262" i="1"/>
  <c r="K263" i="1"/>
  <c r="K257" i="1"/>
  <c r="K248" i="1"/>
  <c r="K246" i="1"/>
  <c r="K244" i="1"/>
  <c r="K245" i="1"/>
  <c r="K247" i="1"/>
  <c r="K249" i="1"/>
  <c r="K250" i="1"/>
  <c r="K251" i="1"/>
  <c r="K252" i="1"/>
  <c r="K253" i="1"/>
  <c r="K243" i="1"/>
  <c r="K228" i="1"/>
  <c r="K230" i="1"/>
  <c r="K223" i="1"/>
  <c r="K222" i="1"/>
  <c r="K218" i="1"/>
  <c r="K217" i="1"/>
  <c r="K213" i="1"/>
  <c r="K212" i="1"/>
  <c r="K200" i="1"/>
  <c r="K199" i="1"/>
  <c r="K198" i="1"/>
  <c r="K197" i="1"/>
  <c r="K193" i="1"/>
  <c r="K183" i="1"/>
  <c r="K185" i="1"/>
  <c r="K157" i="1"/>
  <c r="K146" i="1"/>
  <c r="K145" i="1"/>
  <c r="K147" i="1"/>
  <c r="K148" i="1"/>
  <c r="K149" i="1"/>
  <c r="K150" i="1"/>
  <c r="K151" i="1"/>
  <c r="K152" i="1"/>
  <c r="K153" i="1"/>
  <c r="K154" i="1"/>
  <c r="K162" i="1"/>
  <c r="K163" i="1"/>
  <c r="K164" i="1"/>
  <c r="K165" i="1"/>
  <c r="K166" i="1"/>
  <c r="K116" i="1"/>
  <c r="K115" i="1"/>
  <c r="K110" i="1"/>
  <c r="K109" i="1"/>
  <c r="K108" i="1"/>
  <c r="K104" i="1"/>
  <c r="K105" i="1" s="1"/>
  <c r="K96" i="1"/>
  <c r="K98" i="1"/>
  <c r="K82" i="1"/>
  <c r="K75" i="1"/>
  <c r="K74" i="1"/>
  <c r="K76" i="1"/>
  <c r="K73" i="1"/>
  <c r="K51" i="1"/>
  <c r="K50" i="1"/>
  <c r="K46" i="1"/>
  <c r="K45" i="1"/>
  <c r="K41" i="1"/>
  <c r="K42" i="1" s="1"/>
  <c r="K37" i="1"/>
  <c r="K36" i="1"/>
  <c r="K32" i="1"/>
  <c r="K27" i="1"/>
  <c r="K22" i="1"/>
  <c r="K101" i="1" l="1"/>
  <c r="K186" i="1"/>
  <c r="K362" i="1"/>
  <c r="K93" i="1"/>
  <c r="K79" i="1"/>
  <c r="K88" i="1"/>
  <c r="K47" i="1"/>
  <c r="K289" i="1"/>
  <c r="I88" i="1"/>
  <c r="G133" i="1"/>
  <c r="G264" i="1"/>
  <c r="G219" i="1" l="1"/>
  <c r="G52" i="1"/>
  <c r="G42" i="1"/>
  <c r="G19" i="1"/>
  <c r="K172" i="1"/>
  <c r="G172" i="1"/>
  <c r="J19" i="1"/>
  <c r="B464" i="1" l="1"/>
  <c r="G47" i="1" l="1"/>
  <c r="G180" i="1" l="1"/>
  <c r="G190" i="1"/>
  <c r="G194" i="1"/>
  <c r="G201" i="1"/>
  <c r="G205" i="1"/>
  <c r="G209" i="1"/>
  <c r="G224" i="1"/>
  <c r="G231" i="1"/>
  <c r="G240" i="1"/>
  <c r="G254" i="1"/>
  <c r="G277" i="1"/>
  <c r="G281" i="1"/>
  <c r="G289" i="1"/>
  <c r="G293" i="1"/>
  <c r="G297" i="1"/>
  <c r="G307" i="1"/>
  <c r="G315" i="1"/>
  <c r="G323" i="1"/>
  <c r="G329" i="1"/>
  <c r="G333" i="1"/>
  <c r="G346" i="1"/>
  <c r="G351" i="1"/>
  <c r="G391" i="1"/>
  <c r="G398" i="1"/>
  <c r="G403" i="1"/>
  <c r="G413" i="1"/>
  <c r="G418" i="1"/>
  <c r="G422" i="1"/>
  <c r="G426" i="1"/>
  <c r="G432" i="1"/>
  <c r="G436" i="1"/>
  <c r="G444" i="1"/>
  <c r="G457" i="1"/>
  <c r="G461" i="1"/>
  <c r="E264" i="1"/>
  <c r="J264" i="1"/>
  <c r="I264" i="1"/>
  <c r="I180" i="1" l="1"/>
  <c r="E224" i="1" l="1"/>
  <c r="E219" i="1"/>
  <c r="E214" i="1"/>
  <c r="E209" i="1"/>
  <c r="E205" i="1"/>
  <c r="E201" i="1"/>
  <c r="K194" i="1"/>
  <c r="E194" i="1"/>
  <c r="F194" i="1"/>
  <c r="H194" i="1"/>
  <c r="I194" i="1"/>
  <c r="J194" i="1"/>
  <c r="E190" i="1"/>
  <c r="E180" i="1"/>
  <c r="E133" i="1"/>
  <c r="E127" i="1"/>
  <c r="E111" i="1"/>
  <c r="E105" i="1"/>
  <c r="K83" i="1"/>
  <c r="J88" i="1"/>
  <c r="G88" i="1"/>
  <c r="E83" i="1"/>
  <c r="E88" i="1"/>
  <c r="F461" i="1"/>
  <c r="E413" i="1"/>
  <c r="E342" i="1"/>
  <c r="E333" i="1"/>
  <c r="F329" i="1"/>
  <c r="E323" i="1"/>
  <c r="I323" i="1"/>
  <c r="J323" i="1"/>
  <c r="K323" i="1"/>
  <c r="H322" i="1"/>
  <c r="I444" i="1" l="1"/>
  <c r="E444" i="1"/>
  <c r="H443" i="1"/>
  <c r="F443" i="1"/>
  <c r="H442" i="1"/>
  <c r="F442" i="1"/>
  <c r="H441" i="1"/>
  <c r="F441" i="1"/>
  <c r="H440" i="1"/>
  <c r="F440" i="1"/>
  <c r="K436" i="1"/>
  <c r="J436" i="1"/>
  <c r="I436" i="1"/>
  <c r="H436" i="1"/>
  <c r="F436" i="1"/>
  <c r="E436" i="1"/>
  <c r="I432" i="1"/>
  <c r="H432" i="1"/>
  <c r="F432" i="1"/>
  <c r="E432" i="1"/>
  <c r="J431" i="1"/>
  <c r="K431" i="1" s="1"/>
  <c r="J430" i="1"/>
  <c r="K430" i="1" s="1"/>
  <c r="J429" i="1"/>
  <c r="E426" i="1"/>
  <c r="I426" i="1"/>
  <c r="H425" i="1"/>
  <c r="H426" i="1" s="1"/>
  <c r="F425" i="1"/>
  <c r="K422" i="1"/>
  <c r="J422" i="1"/>
  <c r="I422" i="1"/>
  <c r="H422" i="1"/>
  <c r="F422" i="1"/>
  <c r="E422" i="1"/>
  <c r="I418" i="1"/>
  <c r="E418" i="1"/>
  <c r="H417" i="1"/>
  <c r="F417" i="1"/>
  <c r="H416" i="1"/>
  <c r="F416" i="1"/>
  <c r="I403" i="1"/>
  <c r="E403" i="1"/>
  <c r="J402" i="1"/>
  <c r="K402" i="1" s="1"/>
  <c r="H401" i="1"/>
  <c r="H403" i="1" s="1"/>
  <c r="F401" i="1"/>
  <c r="F403" i="1" s="1"/>
  <c r="I413" i="1"/>
  <c r="H412" i="1"/>
  <c r="F412" i="1"/>
  <c r="H411" i="1"/>
  <c r="F411" i="1"/>
  <c r="F410" i="1"/>
  <c r="H409" i="1"/>
  <c r="F409" i="1"/>
  <c r="F408" i="1"/>
  <c r="H407" i="1"/>
  <c r="F407" i="1"/>
  <c r="H406" i="1"/>
  <c r="F406" i="1"/>
  <c r="I127" i="1"/>
  <c r="G127" i="1"/>
  <c r="F126" i="1"/>
  <c r="J126" i="1" s="1"/>
  <c r="K126" i="1" s="1"/>
  <c r="H125" i="1"/>
  <c r="F125" i="1"/>
  <c r="H124" i="1"/>
  <c r="F124" i="1"/>
  <c r="H123" i="1"/>
  <c r="F123" i="1"/>
  <c r="H122" i="1"/>
  <c r="F122" i="1"/>
  <c r="H121" i="1"/>
  <c r="F121" i="1"/>
  <c r="F120" i="1"/>
  <c r="K429" i="1" l="1"/>
  <c r="K432" i="1" s="1"/>
  <c r="F418" i="1"/>
  <c r="H444" i="1"/>
  <c r="H418" i="1"/>
  <c r="H127" i="1"/>
  <c r="J440" i="1"/>
  <c r="K440" i="1" s="1"/>
  <c r="J441" i="1"/>
  <c r="K441" i="1" s="1"/>
  <c r="J443" i="1"/>
  <c r="K443" i="1" s="1"/>
  <c r="J425" i="1"/>
  <c r="J432" i="1"/>
  <c r="F444" i="1"/>
  <c r="F426" i="1"/>
  <c r="J417" i="1"/>
  <c r="F127" i="1"/>
  <c r="J401" i="1"/>
  <c r="K401" i="1" s="1"/>
  <c r="H413" i="1"/>
  <c r="F413" i="1"/>
  <c r="J121" i="1"/>
  <c r="K121" i="1" s="1"/>
  <c r="J122" i="1"/>
  <c r="K122" i="1" s="1"/>
  <c r="J123" i="1"/>
  <c r="K123" i="1" s="1"/>
  <c r="J124" i="1"/>
  <c r="K124" i="1" s="1"/>
  <c r="J125" i="1"/>
  <c r="K125" i="1" s="1"/>
  <c r="J120" i="1"/>
  <c r="K120" i="1" s="1"/>
  <c r="J418" i="1" l="1"/>
  <c r="K417" i="1"/>
  <c r="K418" i="1" s="1"/>
  <c r="K425" i="1"/>
  <c r="K426" i="1" s="1"/>
  <c r="K444" i="1"/>
  <c r="J444" i="1"/>
  <c r="J426" i="1"/>
  <c r="K413" i="1"/>
  <c r="J413" i="1"/>
  <c r="K403" i="1"/>
  <c r="J403" i="1"/>
  <c r="J127" i="1"/>
  <c r="J93" i="1" l="1"/>
  <c r="I93" i="1"/>
  <c r="H93" i="1"/>
  <c r="G93" i="1"/>
  <c r="E93" i="1"/>
  <c r="F92" i="1"/>
  <c r="F91" i="1"/>
  <c r="H98" i="1"/>
  <c r="H97" i="1"/>
  <c r="H96" i="1"/>
  <c r="H101" i="1" s="1"/>
  <c r="I398" i="1"/>
  <c r="F398" i="1"/>
  <c r="E398" i="1"/>
  <c r="J397" i="1"/>
  <c r="K397" i="1" s="1"/>
  <c r="H396" i="1"/>
  <c r="J396" i="1" s="1"/>
  <c r="K396" i="1" s="1"/>
  <c r="H395" i="1"/>
  <c r="J395" i="1" s="1"/>
  <c r="K395" i="1" s="1"/>
  <c r="J394" i="1"/>
  <c r="K394" i="1" s="1"/>
  <c r="K391" i="1"/>
  <c r="J391" i="1"/>
  <c r="I391" i="1"/>
  <c r="E391" i="1"/>
  <c r="H390" i="1"/>
  <c r="F390" i="1"/>
  <c r="H389" i="1"/>
  <c r="F389" i="1"/>
  <c r="H388" i="1"/>
  <c r="F388" i="1"/>
  <c r="H387" i="1"/>
  <c r="F387" i="1"/>
  <c r="H386" i="1"/>
  <c r="F386" i="1"/>
  <c r="H382" i="1"/>
  <c r="H383" i="1" s="1"/>
  <c r="F382" i="1"/>
  <c r="F383" i="1" s="1"/>
  <c r="K379" i="1"/>
  <c r="J379" i="1"/>
  <c r="I379" i="1"/>
  <c r="H379" i="1"/>
  <c r="F379" i="1"/>
  <c r="E379" i="1"/>
  <c r="K375" i="1"/>
  <c r="J375" i="1"/>
  <c r="I375" i="1"/>
  <c r="E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H368" i="1"/>
  <c r="F368" i="1"/>
  <c r="H367" i="1"/>
  <c r="F367" i="1"/>
  <c r="H366" i="1"/>
  <c r="F366" i="1"/>
  <c r="F365" i="1"/>
  <c r="F361" i="1"/>
  <c r="H360" i="1"/>
  <c r="F360" i="1"/>
  <c r="H359" i="1"/>
  <c r="F359" i="1"/>
  <c r="H358" i="1"/>
  <c r="F358" i="1"/>
  <c r="H357" i="1"/>
  <c r="F357" i="1"/>
  <c r="H356" i="1"/>
  <c r="F356" i="1"/>
  <c r="H355" i="1"/>
  <c r="F355" i="1"/>
  <c r="F354" i="1"/>
  <c r="K351" i="1"/>
  <c r="J351" i="1"/>
  <c r="I351" i="1"/>
  <c r="H351" i="1"/>
  <c r="E351" i="1"/>
  <c r="F350" i="1"/>
  <c r="F349" i="1"/>
  <c r="K346" i="1"/>
  <c r="J346" i="1"/>
  <c r="I346" i="1"/>
  <c r="H346" i="1"/>
  <c r="F346" i="1"/>
  <c r="E346" i="1"/>
  <c r="K342" i="1"/>
  <c r="J342" i="1"/>
  <c r="I342" i="1"/>
  <c r="H341" i="1"/>
  <c r="F341" i="1"/>
  <c r="H340" i="1"/>
  <c r="F340" i="1"/>
  <c r="H339" i="1"/>
  <c r="F339" i="1"/>
  <c r="H338" i="1"/>
  <c r="F338" i="1"/>
  <c r="H337" i="1"/>
  <c r="F337" i="1"/>
  <c r="H336" i="1"/>
  <c r="F336" i="1"/>
  <c r="I333" i="1"/>
  <c r="H333" i="1"/>
  <c r="F333" i="1"/>
  <c r="K329" i="1"/>
  <c r="J329" i="1"/>
  <c r="I329" i="1"/>
  <c r="E329" i="1"/>
  <c r="H327" i="1"/>
  <c r="H329" i="1" s="1"/>
  <c r="H321" i="1"/>
  <c r="H320" i="1"/>
  <c r="F320" i="1"/>
  <c r="H319" i="1"/>
  <c r="F319" i="1"/>
  <c r="H318" i="1"/>
  <c r="F318" i="1"/>
  <c r="I315" i="1"/>
  <c r="E315" i="1"/>
  <c r="H314" i="1"/>
  <c r="F314" i="1"/>
  <c r="H312" i="1"/>
  <c r="H311" i="1"/>
  <c r="F311" i="1"/>
  <c r="H310" i="1"/>
  <c r="F310" i="1"/>
  <c r="I307" i="1"/>
  <c r="E307" i="1"/>
  <c r="F306" i="1"/>
  <c r="J306" i="1" s="1"/>
  <c r="K306" i="1" s="1"/>
  <c r="H305" i="1"/>
  <c r="F305" i="1"/>
  <c r="H304" i="1"/>
  <c r="F304" i="1"/>
  <c r="H303" i="1"/>
  <c r="F303" i="1"/>
  <c r="H302" i="1"/>
  <c r="F302" i="1"/>
  <c r="H301" i="1"/>
  <c r="F301" i="1"/>
  <c r="H300" i="1"/>
  <c r="F300" i="1"/>
  <c r="K297" i="1"/>
  <c r="J297" i="1"/>
  <c r="I297" i="1"/>
  <c r="H297" i="1"/>
  <c r="F297" i="1"/>
  <c r="E297" i="1"/>
  <c r="F362" i="1" l="1"/>
  <c r="H362" i="1"/>
  <c r="J333" i="1"/>
  <c r="K332" i="1"/>
  <c r="K333" i="1" s="1"/>
  <c r="F93" i="1"/>
  <c r="H307" i="1"/>
  <c r="F342" i="1"/>
  <c r="H342" i="1"/>
  <c r="H375" i="1"/>
  <c r="F391" i="1"/>
  <c r="F323" i="1"/>
  <c r="H391" i="1"/>
  <c r="H323" i="1"/>
  <c r="J301" i="1"/>
  <c r="K301" i="1" s="1"/>
  <c r="H315" i="1"/>
  <c r="F315" i="1"/>
  <c r="K398" i="1"/>
  <c r="J302" i="1"/>
  <c r="K302" i="1" s="1"/>
  <c r="J303" i="1"/>
  <c r="K303" i="1" s="1"/>
  <c r="J304" i="1"/>
  <c r="K304" i="1" s="1"/>
  <c r="J305" i="1"/>
  <c r="K305" i="1" s="1"/>
  <c r="K315" i="1"/>
  <c r="F351" i="1"/>
  <c r="F375" i="1"/>
  <c r="H398" i="1"/>
  <c r="J398" i="1"/>
  <c r="F307" i="1"/>
  <c r="J300" i="1"/>
  <c r="K300" i="1" s="1"/>
  <c r="J315" i="1" l="1"/>
  <c r="K307" i="1"/>
  <c r="J307" i="1"/>
  <c r="I293" i="1" l="1"/>
  <c r="E293" i="1"/>
  <c r="H292" i="1"/>
  <c r="H293" i="1" s="1"/>
  <c r="F292" i="1"/>
  <c r="J289" i="1"/>
  <c r="I289" i="1"/>
  <c r="E289" i="1"/>
  <c r="H288" i="1"/>
  <c r="F288" i="1"/>
  <c r="H287" i="1"/>
  <c r="F287" i="1"/>
  <c r="H286" i="1"/>
  <c r="F286" i="1"/>
  <c r="H285" i="1"/>
  <c r="F285" i="1"/>
  <c r="H284" i="1"/>
  <c r="F284" i="1"/>
  <c r="K281" i="1"/>
  <c r="J281" i="1"/>
  <c r="I281" i="1"/>
  <c r="H281" i="1"/>
  <c r="F281" i="1"/>
  <c r="E281" i="1"/>
  <c r="F289" i="1" l="1"/>
  <c r="H289" i="1"/>
  <c r="J292" i="1"/>
  <c r="F293" i="1"/>
  <c r="J293" i="1" l="1"/>
  <c r="K292" i="1"/>
  <c r="K293" i="1" s="1"/>
  <c r="E240" i="1" l="1"/>
  <c r="I240" i="1"/>
  <c r="H239" i="1"/>
  <c r="F239" i="1"/>
  <c r="J238" i="1"/>
  <c r="K238" i="1" s="1"/>
  <c r="H237" i="1"/>
  <c r="J237" i="1" s="1"/>
  <c r="K237" i="1" s="1"/>
  <c r="J236" i="1"/>
  <c r="K236" i="1" s="1"/>
  <c r="J235" i="1"/>
  <c r="K235" i="1" s="1"/>
  <c r="H234" i="1"/>
  <c r="F234" i="1"/>
  <c r="K231" i="1"/>
  <c r="J231" i="1"/>
  <c r="I231" i="1"/>
  <c r="H231" i="1"/>
  <c r="E231" i="1"/>
  <c r="F229" i="1"/>
  <c r="F227" i="1"/>
  <c r="J224" i="1"/>
  <c r="I224" i="1"/>
  <c r="K224" i="1"/>
  <c r="H222" i="1"/>
  <c r="H224" i="1" s="1"/>
  <c r="F222" i="1"/>
  <c r="F224" i="1" s="1"/>
  <c r="K219" i="1"/>
  <c r="J219" i="1"/>
  <c r="I219" i="1"/>
  <c r="H219" i="1"/>
  <c r="F219" i="1"/>
  <c r="J214" i="1"/>
  <c r="I214" i="1"/>
  <c r="G214" i="1"/>
  <c r="K214" i="1"/>
  <c r="H212" i="1"/>
  <c r="H214" i="1" s="1"/>
  <c r="F212" i="1"/>
  <c r="F214" i="1" s="1"/>
  <c r="I209" i="1"/>
  <c r="H208" i="1"/>
  <c r="H209" i="1" s="1"/>
  <c r="F208" i="1"/>
  <c r="F209" i="1" s="1"/>
  <c r="I205" i="1"/>
  <c r="H205" i="1"/>
  <c r="F205" i="1"/>
  <c r="J204" i="1"/>
  <c r="J201" i="1"/>
  <c r="I201" i="1"/>
  <c r="H201" i="1"/>
  <c r="F200" i="1"/>
  <c r="F199" i="1"/>
  <c r="F198" i="1"/>
  <c r="F197" i="1"/>
  <c r="I190" i="1"/>
  <c r="H190" i="1"/>
  <c r="F189" i="1"/>
  <c r="J189" i="1" s="1"/>
  <c r="K189" i="1" s="1"/>
  <c r="H183" i="1"/>
  <c r="H186" i="1" s="1"/>
  <c r="J179" i="1"/>
  <c r="K179" i="1" s="1"/>
  <c r="J178" i="1"/>
  <c r="K178" i="1" s="1"/>
  <c r="H177" i="1"/>
  <c r="J177" i="1" s="1"/>
  <c r="K177" i="1" s="1"/>
  <c r="H176" i="1"/>
  <c r="J176" i="1" s="1"/>
  <c r="K176" i="1" s="1"/>
  <c r="H175" i="1"/>
  <c r="F175" i="1"/>
  <c r="F180" i="1" s="1"/>
  <c r="J172" i="1"/>
  <c r="I172" i="1"/>
  <c r="H172" i="1"/>
  <c r="F171" i="1"/>
  <c r="F163" i="1"/>
  <c r="F162" i="1"/>
  <c r="F161" i="1"/>
  <c r="F158" i="1"/>
  <c r="F157" i="1"/>
  <c r="F156" i="1"/>
  <c r="F155" i="1"/>
  <c r="F154" i="1"/>
  <c r="F153" i="1"/>
  <c r="F152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I133" i="1"/>
  <c r="H131" i="1"/>
  <c r="H133" i="1" s="1"/>
  <c r="F131" i="1"/>
  <c r="F133" i="1" s="1"/>
  <c r="I117" i="1"/>
  <c r="G117" i="1"/>
  <c r="H115" i="1"/>
  <c r="F115" i="1"/>
  <c r="H114" i="1"/>
  <c r="F114" i="1"/>
  <c r="F172" i="1" l="1"/>
  <c r="J205" i="1"/>
  <c r="K204" i="1"/>
  <c r="K205" i="1" s="1"/>
  <c r="H117" i="1"/>
  <c r="F117" i="1"/>
  <c r="F201" i="1"/>
  <c r="K201" i="1"/>
  <c r="F231" i="1"/>
  <c r="H240" i="1"/>
  <c r="J239" i="1"/>
  <c r="K239" i="1" s="1"/>
  <c r="H180" i="1"/>
  <c r="F240" i="1"/>
  <c r="J133" i="1"/>
  <c r="J234" i="1"/>
  <c r="K234" i="1" s="1"/>
  <c r="J190" i="1"/>
  <c r="K190" i="1"/>
  <c r="F190" i="1"/>
  <c r="J208" i="1"/>
  <c r="J175" i="1"/>
  <c r="J114" i="1"/>
  <c r="K114" i="1" s="1"/>
  <c r="K240" i="1" l="1"/>
  <c r="J209" i="1"/>
  <c r="K208" i="1"/>
  <c r="K209" i="1" s="1"/>
  <c r="K175" i="1"/>
  <c r="K180" i="1" s="1"/>
  <c r="J180" i="1"/>
  <c r="J240" i="1"/>
  <c r="K133" i="1"/>
  <c r="K117" i="1"/>
  <c r="J117" i="1"/>
  <c r="F262" i="1"/>
  <c r="K13" i="1" l="1"/>
  <c r="G111" i="1" l="1"/>
  <c r="G105" i="1"/>
  <c r="G83" i="1"/>
  <c r="G33" i="1"/>
  <c r="G23" i="1"/>
  <c r="E461" i="1"/>
  <c r="E457" i="1"/>
  <c r="E254" i="1"/>
  <c r="E52" i="1"/>
  <c r="E47" i="1"/>
  <c r="E42" i="1"/>
  <c r="E38" i="1"/>
  <c r="E33" i="1"/>
  <c r="E23" i="1"/>
  <c r="G464" i="1" l="1"/>
  <c r="E464" i="1"/>
  <c r="H87" i="1" l="1"/>
  <c r="F87" i="1"/>
  <c r="H86" i="1"/>
  <c r="F86" i="1"/>
  <c r="F88" i="1" l="1"/>
  <c r="H88" i="1"/>
  <c r="K10" i="1"/>
  <c r="K17" i="1" l="1"/>
  <c r="K38" i="1" l="1"/>
  <c r="J38" i="1"/>
  <c r="I38" i="1"/>
  <c r="J456" i="1" l="1"/>
  <c r="K456" i="1" s="1"/>
  <c r="K111" i="1"/>
  <c r="K14" i="1"/>
  <c r="K15" i="1"/>
  <c r="K16" i="1"/>
  <c r="I105" i="1" l="1"/>
  <c r="I457" i="1" l="1"/>
  <c r="I33" i="1" l="1"/>
  <c r="F83" i="1" l="1"/>
  <c r="H273" i="1" l="1"/>
  <c r="H50" i="1"/>
  <c r="J42" i="1" l="1"/>
  <c r="I42" i="1"/>
  <c r="H42" i="1"/>
  <c r="J461" i="1"/>
  <c r="I461" i="1"/>
  <c r="H461" i="1"/>
  <c r="I277" i="1" l="1"/>
  <c r="F276" i="1"/>
  <c r="H276" i="1"/>
  <c r="F275" i="1"/>
  <c r="H275" i="1"/>
  <c r="F274" i="1"/>
  <c r="J274" i="1" s="1"/>
  <c r="K274" i="1" s="1"/>
  <c r="F273" i="1"/>
  <c r="J273" i="1" s="1"/>
  <c r="K273" i="1" s="1"/>
  <c r="F272" i="1"/>
  <c r="H272" i="1"/>
  <c r="F271" i="1"/>
  <c r="H271" i="1"/>
  <c r="J271" i="1" l="1"/>
  <c r="K271" i="1" s="1"/>
  <c r="J272" i="1"/>
  <c r="K272" i="1" s="1"/>
  <c r="J275" i="1"/>
  <c r="K275" i="1" s="1"/>
  <c r="J276" i="1"/>
  <c r="K276" i="1" s="1"/>
  <c r="F263" i="1"/>
  <c r="H263" i="1"/>
  <c r="I254" i="1"/>
  <c r="F247" i="1"/>
  <c r="H247" i="1"/>
  <c r="F245" i="1"/>
  <c r="F253" i="1"/>
  <c r="H253" i="1"/>
  <c r="J83" i="1" l="1"/>
  <c r="I83" i="1"/>
  <c r="H83" i="1"/>
  <c r="H77" i="1"/>
  <c r="F76" i="1"/>
  <c r="H76" i="1"/>
  <c r="K23" i="1"/>
  <c r="J23" i="1"/>
  <c r="I23" i="1"/>
  <c r="H23" i="1"/>
  <c r="J111" i="1" l="1"/>
  <c r="I111" i="1"/>
  <c r="J47" i="1" l="1"/>
  <c r="I47" i="1"/>
  <c r="F36" i="1" l="1"/>
  <c r="F38" i="1" s="1"/>
  <c r="H61" i="1" l="1"/>
  <c r="F61" i="1"/>
  <c r="H108" i="1" l="1"/>
  <c r="F108" i="1"/>
  <c r="I52" i="1"/>
  <c r="I464" i="1" s="1"/>
  <c r="H45" i="1"/>
  <c r="H47" i="1" s="1"/>
  <c r="F26" i="1" l="1"/>
  <c r="F29" i="1" s="1"/>
  <c r="H26" i="1"/>
  <c r="H29" i="1" s="1"/>
  <c r="J29" i="1" l="1"/>
  <c r="K26" i="1" l="1"/>
  <c r="K29" i="1" s="1"/>
  <c r="F243" i="1"/>
  <c r="F244" i="1"/>
  <c r="F246" i="1"/>
  <c r="H104" i="1"/>
  <c r="F104" i="1"/>
  <c r="H57" i="1"/>
  <c r="H58" i="1"/>
  <c r="H59" i="1"/>
  <c r="F57" i="1"/>
  <c r="F58" i="1"/>
  <c r="F59" i="1"/>
  <c r="F60" i="1"/>
  <c r="H51" i="1"/>
  <c r="H65" i="1" l="1"/>
  <c r="F65" i="1"/>
  <c r="H455" i="1"/>
  <c r="H457" i="1" s="1"/>
  <c r="F455" i="1"/>
  <c r="F457" i="1" l="1"/>
  <c r="J455" i="1"/>
  <c r="K455" i="1" s="1"/>
  <c r="K457" i="1" l="1"/>
  <c r="J457" i="1"/>
  <c r="F51" i="1"/>
  <c r="H38" i="1" l="1"/>
  <c r="H52" i="1"/>
  <c r="F50" i="1"/>
  <c r="F52" i="1" s="1"/>
  <c r="F32" i="1"/>
  <c r="F33" i="1" s="1"/>
  <c r="H32" i="1"/>
  <c r="J52" i="1" l="1"/>
  <c r="H33" i="1"/>
  <c r="H451" i="1" l="1"/>
  <c r="H452" i="1" s="1"/>
  <c r="H270" i="1"/>
  <c r="F451" i="1"/>
  <c r="F452" i="1" s="1"/>
  <c r="F270" i="1"/>
  <c r="J270" i="1" l="1"/>
  <c r="K270" i="1" s="1"/>
  <c r="H109" i="1" l="1"/>
  <c r="H111" i="1" s="1"/>
  <c r="F109" i="1"/>
  <c r="F111" i="1" s="1"/>
  <c r="H269" i="1"/>
  <c r="H267" i="1"/>
  <c r="F268" i="1"/>
  <c r="J268" i="1" s="1"/>
  <c r="K268" i="1" s="1"/>
  <c r="F269" i="1"/>
  <c r="F267" i="1"/>
  <c r="H257" i="1"/>
  <c r="H258" i="1"/>
  <c r="H260" i="1"/>
  <c r="H261" i="1"/>
  <c r="H248" i="1"/>
  <c r="H250" i="1"/>
  <c r="H252" i="1"/>
  <c r="F257" i="1"/>
  <c r="F258" i="1"/>
  <c r="F260" i="1"/>
  <c r="F261" i="1"/>
  <c r="F248" i="1"/>
  <c r="F250" i="1"/>
  <c r="F251" i="1"/>
  <c r="F252" i="1"/>
  <c r="H244" i="1"/>
  <c r="H246" i="1"/>
  <c r="K12" i="1"/>
  <c r="H74" i="1"/>
  <c r="H75" i="1"/>
  <c r="H73" i="1"/>
  <c r="H79" i="1" s="1"/>
  <c r="F74" i="1"/>
  <c r="F75" i="1"/>
  <c r="F73" i="1"/>
  <c r="F277" i="1" l="1"/>
  <c r="F79" i="1"/>
  <c r="H19" i="1"/>
  <c r="H264" i="1"/>
  <c r="F264" i="1"/>
  <c r="J269" i="1"/>
  <c r="K269" i="1" s="1"/>
  <c r="K11" i="1"/>
  <c r="J267" i="1"/>
  <c r="K267" i="1" s="1"/>
  <c r="H277" i="1"/>
  <c r="F254" i="1"/>
  <c r="H254" i="1"/>
  <c r="K19" i="1" l="1"/>
  <c r="K264" i="1"/>
  <c r="J254" i="1" l="1"/>
  <c r="H105" i="1" l="1"/>
  <c r="H464" i="1" s="1"/>
  <c r="F105" i="1"/>
  <c r="F464" i="1" s="1"/>
  <c r="K254" i="1"/>
  <c r="J277" i="1" l="1"/>
  <c r="K52" i="1"/>
  <c r="K33" i="1"/>
  <c r="J33" i="1"/>
  <c r="J105" i="1"/>
  <c r="J464" i="1" l="1"/>
  <c r="K277" i="1"/>
  <c r="K127" i="1"/>
  <c r="K464" i="1" l="1"/>
</calcChain>
</file>

<file path=xl/sharedStrings.xml><?xml version="1.0" encoding="utf-8"?>
<sst xmlns="http://schemas.openxmlformats.org/spreadsheetml/2006/main" count="1183" uniqueCount="473">
  <si>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</si>
  <si>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</si>
  <si>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</si>
  <si>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</si>
  <si>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</si>
  <si>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</si>
  <si>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</si>
  <si>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</si>
  <si>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</si>
  <si>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</si>
  <si>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</si>
  <si>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</si>
  <si>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</si>
  <si>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</si>
  <si>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</si>
  <si>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</si>
  <si>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</si>
  <si>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</si>
  <si>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</si>
  <si>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</si>
  <si>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</si>
  <si>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</si>
  <si>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</si>
  <si>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</si>
  <si>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</si>
  <si>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</si>
  <si>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</si>
  <si>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</si>
  <si>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</si>
  <si>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</si>
  <si>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</si>
  <si>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</si>
  <si>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</si>
  <si>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</si>
  <si>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</si>
  <si>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</si>
  <si>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</si>
  <si>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</si>
  <si>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</si>
  <si>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</si>
  <si>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</si>
  <si>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</si>
  <si>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</si>
  <si>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</si>
  <si>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</si>
  <si>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</si>
  <si>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</si>
  <si>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</si>
  <si>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</si>
  <si>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</si>
  <si>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</si>
  <si>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</si>
  <si>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</si>
  <si>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</si>
  <si>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</si>
  <si>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</si>
  <si>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</si>
  <si>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</si>
  <si>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</si>
  <si>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</si>
  <si>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</si>
  <si>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</si>
  <si>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</si>
  <si>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</si>
  <si>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</si>
  <si>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</si>
  <si>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</si>
  <si>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</si>
  <si>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</si>
  <si>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</si>
  <si>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</si>
  <si>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</si>
  <si>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</si>
  <si>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</si>
  <si>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</si>
  <si>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</si>
  <si>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</si>
  <si>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</si>
  <si>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</si>
  <si>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</si>
  <si>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</si>
  <si>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</si>
  <si>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</si>
  <si>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</si>
  <si>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</si>
  <si>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</si>
  <si>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</si>
  <si>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</si>
  <si>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</si>
  <si>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</si>
  <si>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</si>
  <si>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</si>
  <si>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</si>
  <si>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</si>
  <si>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</si>
  <si>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</si>
  <si>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</si>
  <si>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</si>
  <si>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</si>
  <si>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</si>
  <si>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</si>
  <si>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</si>
  <si>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</si>
  <si>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</si>
  <si>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</si>
  <si>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</si>
  <si>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</si>
  <si>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</si>
  <si>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</si>
  <si>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</si>
  <si>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</si>
  <si>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</si>
  <si>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</si>
  <si>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</si>
  <si>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</si>
  <si>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</si>
  <si>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</si>
  <si>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</si>
  <si>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</si>
  <si>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</si>
  <si>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</si>
  <si>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</si>
  <si>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</si>
  <si>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</si>
  <si>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</si>
  <si>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</si>
  <si>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</si>
  <si>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</si>
  <si>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</si>
  <si>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</si>
  <si>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</si>
  <si>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</si>
  <si>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</si>
  <si>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</si>
  <si>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</si>
  <si>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</si>
  <si>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</si>
  <si>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</si>
  <si>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</si>
  <si>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</si>
  <si>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</si>
  <si>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</si>
  <si>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</si>
  <si>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</si>
  <si>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</si>
  <si>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</si>
  <si>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</si>
  <si>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</si>
  <si>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</si>
  <si>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</si>
  <si>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</si>
  <si>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</si>
  <si>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</si>
  <si>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</si>
  <si>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</si>
  <si>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</si>
  <si>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</si>
  <si>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</si>
  <si>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</si>
  <si>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</si>
  <si>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</si>
  <si>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</si>
  <si>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</si>
  <si>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</si>
  <si>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</si>
  <si>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</si>
  <si>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</si>
  <si>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</si>
  <si>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</si>
  <si>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</si>
  <si>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</si>
  <si>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</si>
  <si>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</si>
  <si>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</si>
  <si>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</si>
  <si>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</si>
  <si>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</si>
  <si>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</si>
  <si>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</si>
  <si>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</si>
  <si>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</si>
  <si>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</si>
  <si>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</si>
  <si>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</si>
  <si>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</si>
  <si>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COORDINADOR DE CAMPO</t>
  </si>
  <si>
    <t>ANALISTA DE MERCADEO Y PUBLIC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</si>
  <si>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</si>
  <si>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</si>
  <si>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</si>
  <si>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</si>
  <si>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</si>
  <si>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</si>
  <si>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</si>
  <si>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</si>
  <si>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</si>
  <si>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</si>
  <si>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</si>
  <si>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</si>
  <si>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</si>
  <si>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</si>
  <si>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</si>
  <si>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</si>
  <si>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</si>
  <si>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</si>
  <si>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</si>
  <si>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</si>
  <si>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</si>
  <si>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</si>
  <si>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</si>
  <si>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</si>
  <si>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</si>
  <si>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</si>
  <si>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</si>
  <si>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</si>
  <si>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</si>
  <si>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</si>
  <si>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</si>
  <si>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</si>
  <si>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</si>
  <si>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</si>
  <si>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</si>
  <si>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</si>
  <si>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</si>
  <si>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</si>
  <si>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</si>
  <si>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</si>
  <si>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</si>
  <si>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</si>
  <si>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</si>
  <si>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</si>
  <si>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</si>
  <si>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</si>
  <si>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</si>
  <si>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</si>
  <si>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</si>
  <si>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</si>
  <si>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</si>
  <si>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</si>
  <si>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</si>
  <si>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</si>
  <si>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</si>
  <si>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</si>
  <si>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</si>
  <si>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</si>
  <si>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</si>
  <si>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</si>
  <si>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</si>
  <si>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</si>
  <si>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</si>
  <si>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</si>
  <si>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</si>
  <si>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</si>
  <si>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</si>
  <si>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</si>
  <si>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</si>
  <si>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</si>
  <si>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</si>
  <si>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</si>
  <si>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</si>
  <si>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</si>
  <si>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</si>
  <si>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</si>
  <si>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</si>
  <si>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</si>
  <si>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</si>
  <si>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</si>
  <si>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</si>
  <si>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</si>
  <si>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</si>
  <si>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</si>
  <si>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</si>
  <si>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</si>
  <si>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</si>
  <si>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</si>
  <si>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</si>
  <si>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</si>
  <si>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</si>
  <si>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</si>
  <si>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</si>
  <si>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</si>
  <si>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</si>
  <si>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</si>
  <si>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</si>
  <si>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</si>
  <si>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</si>
  <si>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</si>
  <si>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</si>
  <si>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</si>
  <si>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</si>
  <si>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</si>
  <si>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</si>
  <si>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</si>
  <si>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</si>
  <si>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</si>
  <si>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</si>
  <si>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</si>
  <si>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</si>
  <si>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</si>
  <si>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</si>
  <si>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</si>
  <si>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</si>
  <si>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</si>
  <si>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</si>
  <si>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</si>
  <si>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</si>
  <si>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</si>
  <si>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</si>
  <si>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</si>
  <si>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</si>
  <si>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</si>
  <si>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</si>
  <si>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</si>
  <si>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</si>
  <si>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</si>
  <si>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</si>
  <si>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</si>
  <si>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</si>
  <si>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</si>
  <si>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</si>
  <si>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</si>
  <si>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</si>
  <si>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</si>
  <si>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</si>
  <si>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</si>
  <si>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</si>
  <si>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</si>
  <si>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</si>
  <si>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</si>
  <si>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</si>
  <si>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</si>
  <si>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</si>
  <si>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</si>
  <si>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</si>
  <si>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</si>
  <si>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</si>
  <si>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</si>
  <si>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</si>
  <si>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</si>
  <si>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</si>
  <si>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</si>
  <si>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</si>
  <si>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</si>
  <si>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</si>
  <si>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</si>
  <si>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</si>
  <si>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</si>
  <si>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</si>
  <si>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</si>
  <si>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</si>
  <si>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</si>
  <si>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</si>
  <si>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</si>
  <si>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</si>
  <si>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</si>
  <si>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</si>
  <si>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</si>
  <si>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</si>
  <si>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</si>
  <si>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</si>
  <si>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</si>
  <si>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</si>
  <si>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</si>
  <si>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</si>
  <si>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</si>
  <si>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</si>
  <si>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AUXILIAR ADMINISTRATIVA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</si>
  <si>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</si>
  <si>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</si>
  <si>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</si>
  <si>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</si>
  <si>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</si>
  <si>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</si>
  <si>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</si>
  <si>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</si>
  <si>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</si>
  <si>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</si>
  <si>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</si>
  <si>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</si>
  <si>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</si>
  <si>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</si>
  <si>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</si>
  <si>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</si>
  <si>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</si>
  <si>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</si>
  <si>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</si>
  <si>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</si>
  <si>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</si>
  <si>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</si>
  <si>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</si>
  <si>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COORDINADORA EJECUTIVA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</si>
  <si>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</si>
  <si>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</si>
  <si>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</si>
  <si>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</si>
  <si>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</si>
  <si>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</si>
  <si>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</si>
  <si>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</si>
  <si>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</si>
  <si>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</si>
  <si>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</si>
  <si>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</si>
  <si>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</si>
  <si>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</si>
  <si>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</si>
  <si>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</si>
  <si>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</si>
  <si>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</si>
  <si>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</si>
  <si>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</si>
  <si>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</si>
  <si>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</si>
  <si>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</si>
  <si>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</si>
  <si>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</si>
  <si>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</si>
  <si>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</si>
  <si>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</si>
  <si>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</si>
  <si>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</si>
  <si>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</si>
  <si>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</si>
  <si>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</si>
  <si>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</si>
  <si>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</si>
  <si>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</si>
  <si>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</si>
  <si>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Subtotal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</si>
  <si>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</si>
  <si>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</si>
  <si>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</si>
  <si>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</si>
  <si>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</si>
  <si>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</si>
  <si>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ANALISTA DE RECURSOS HUMANOS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</si>
  <si>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</si>
  <si>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</si>
  <si>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</si>
  <si>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</si>
  <si>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</si>
  <si>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</si>
  <si>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</si>
  <si>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</si>
  <si>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</si>
  <si>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</si>
  <si>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</si>
  <si>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</si>
  <si>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</si>
  <si>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</si>
  <si>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</si>
  <si>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</si>
  <si>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</si>
  <si>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</si>
  <si>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</si>
  <si>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</si>
  <si>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</si>
  <si>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</si>
  <si>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</si>
  <si>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</si>
  <si>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</si>
  <si>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</si>
  <si>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</si>
  <si>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</si>
  <si>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</si>
  <si>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</si>
  <si>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</si>
  <si>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</si>
  <si>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</si>
  <si>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>P.PROBATORIO</t>
  </si>
  <si>
    <t>Mes de Junio 2023</t>
  </si>
  <si>
    <t xml:space="preserve">ANALISTA DE PLANIFICACION </t>
  </si>
  <si>
    <t xml:space="preserve">ANTHONY ENCARNACION CESAR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</si>
</sst>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3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43" fontId="1" fillId="0" borderId="0" xfId="1" applyFont="1" applyAlignment="1"/>
    <xf numFmtId="43" fontId="16" fillId="38" borderId="0" xfId="1" applyFont="1" applyFill="1"/>
    <xf numFmtId="43" fontId="16" fillId="33" borderId="0" xfId="1" applyFont="1" applyFill="1"/>
    <xf numFmtId="43" fontId="16" fillId="0" borderId="0" xfId="1" applyFont="1"/>
    <xf numFmtId="43" fontId="19" fillId="35" borderId="0" xfId="1" applyFont="1" applyFill="1" applyAlignment="1">
      <alignment vertical="center"/>
    </xf>
    <xf numFmtId="43" fontId="16" fillId="37" borderId="0" xfId="1" applyFont="1" applyFill="1"/>
    <xf numFmtId="43" fontId="16" fillId="0" borderId="0" xfId="1" applyFont="1" applyAlignment="1">
      <alignment horizontal="left" vertical="center"/>
    </xf>
    <xf numFmtId="43" fontId="16" fillId="0" borderId="0" xfId="1" applyFont="1" applyFill="1"/>
    <xf numFmtId="43" fontId="0" fillId="37" borderId="0" xfId="1" applyFont="1" applyFill="1"/>
    <xf numFmtId="43" fontId="22" fillId="37" borderId="0" xfId="1" applyFont="1" applyFill="1"/>
    <xf numFmtId="43" fontId="23" fillId="38" borderId="0" xfId="1" applyFont="1" applyFill="1"/>
    <xf numFmtId="43" fontId="23" fillId="37" borderId="0" xfId="1" applyFont="1" applyFill="1"/>
    <xf numFmtId="43" fontId="23" fillId="0" borderId="0" xfId="1" applyFont="1"/>
    <xf numFmtId="43" fontId="22" fillId="0" borderId="0" xfId="1" applyFont="1"/>
    <xf numFmtId="4" fontId="0" fillId="0" borderId="0" xfId="0" applyNumberFormat="1"/>
    <xf numFmtId="0" fontId="0" fillId="0" borderId="0" xfId="0" applyAlignment="1">
      <alignment wrapText="1"/>
    </xf>
    <xf numFmtId="43" fontId="1" fillId="0" borderId="0" xfId="1" applyFont="1"/>
    <xf numFmtId="43" fontId="0" fillId="0" borderId="0" xfId="1" applyFont="1" applyFill="1"/>
    <xf numFmtId="0" fontId="24" fillId="0" borderId="0" xfId="0" applyFont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left"/>
    </xf>
    <xf numFmtId="43" fontId="22" fillId="0" borderId="0" xfId="1" applyFont="1" applyFill="1"/>
    <xf numFmtId="4" fontId="22" fillId="0" borderId="0" xfId="0" applyNumberFormat="1" applyFont="1" applyFill="1"/>
    <xf numFmtId="0" fontId="22" fillId="0" borderId="0" xfId="0" applyFont="1" applyFill="1"/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464</xdr:row>
      <xdr:rowOff>82877</xdr:rowOff>
    </xdr:from>
    <xdr:to>
      <xdr:col>9</xdr:col>
      <xdr:colOff>490569</xdr:colOff>
      <xdr:row>499</xdr:row>
      <xdr:rowOff>11207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9673906"/>
          <a:ext cx="16851157" cy="659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465"/>
  <sheetViews>
    <sheetView tabSelected="1" zoomScale="85" zoomScaleNormal="85" zoomScaleSheetLayoutView="75" zoomScalePageLayoutView="40" workbookViewId="0">
      <pane ySplit="8" topLeftCell="A411" activePane="bottomLeft" state="frozen"/>
      <selection pane="bottomLeft" activeCell="G563" sqref="G563"/>
    </sheetView>
  </sheetViews>
  <sheetFormatPr baseColWidth="10" defaultRowHeight="15" x14ac:dyDescent="0.25"/>
  <cols>
    <col min="1" max="1" width="51.85546875" customWidth="1"/>
    <col min="2" max="2" width="44" customWidth="1"/>
    <col min="3" max="3" width="8.140625" style="13" customWidth="1"/>
    <col min="4" max="4" width="22.28515625" customWidth="1"/>
    <col min="5" max="5" width="26.140625" style="40" customWidth="1"/>
    <col min="6" max="6" width="23.140625" style="40" customWidth="1"/>
    <col min="7" max="7" width="22.85546875" style="40" customWidth="1"/>
    <col min="8" max="8" width="23.7109375" style="40" customWidth="1"/>
    <col min="9" max="9" width="23" style="40" customWidth="1"/>
    <col min="10" max="10" width="26.7109375" style="40" customWidth="1"/>
    <col min="11" max="11" width="25.42578125" style="40" bestFit="1" customWidth="1"/>
  </cols>
  <sheetData>
    <row r="1" spans="1:1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30" x14ac:dyDescent="0.4">
      <c r="A2" s="76" t="s">
        <v>196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30" x14ac:dyDescent="0.4">
      <c r="A3" s="76" t="s">
        <v>172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23.25" x14ac:dyDescent="0.35">
      <c r="A4" s="79" t="s">
        <v>173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23.25" x14ac:dyDescent="0.35">
      <c r="A5" s="79" t="s">
        <v>335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24" thickBot="1" x14ac:dyDescent="0.4">
      <c r="A6" s="79" t="s">
        <v>470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x14ac:dyDescent="0.25">
      <c r="A7" s="82" t="s">
        <v>244</v>
      </c>
      <c r="B7" s="84" t="s">
        <v>0</v>
      </c>
      <c r="C7" s="84" t="s">
        <v>326</v>
      </c>
      <c r="D7" s="90" t="s">
        <v>243</v>
      </c>
      <c r="E7" s="84" t="s">
        <v>170</v>
      </c>
      <c r="F7" s="86" t="s">
        <v>1</v>
      </c>
      <c r="G7" s="84" t="s">
        <v>2</v>
      </c>
      <c r="H7" s="86" t="s">
        <v>3</v>
      </c>
      <c r="I7" s="84" t="s">
        <v>4</v>
      </c>
      <c r="J7" s="84" t="s">
        <v>5</v>
      </c>
      <c r="K7" s="88" t="s">
        <v>6</v>
      </c>
    </row>
    <row r="8" spans="1:11" ht="15.75" thickBot="1" x14ac:dyDescent="0.3">
      <c r="A8" s="83"/>
      <c r="B8" s="85"/>
      <c r="C8" s="85"/>
      <c r="D8" s="91"/>
      <c r="E8" s="85"/>
      <c r="F8" s="87"/>
      <c r="G8" s="85"/>
      <c r="H8" s="87"/>
      <c r="I8" s="85"/>
      <c r="J8" s="85"/>
      <c r="K8" s="89"/>
    </row>
    <row r="9" spans="1:11" x14ac:dyDescent="0.25">
      <c r="A9" s="70" t="s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x14ac:dyDescent="0.25">
      <c r="A10" t="s">
        <v>446</v>
      </c>
      <c r="B10" t="s">
        <v>268</v>
      </c>
      <c r="C10" s="13" t="s">
        <v>307</v>
      </c>
      <c r="D10" t="s">
        <v>444</v>
      </c>
      <c r="E10" s="40">
        <v>110000</v>
      </c>
      <c r="F10" s="60">
        <v>3157</v>
      </c>
      <c r="G10" s="60">
        <v>14457.62</v>
      </c>
      <c r="H10" s="40">
        <v>3344</v>
      </c>
      <c r="I10" s="40">
        <v>25</v>
      </c>
      <c r="J10" s="40">
        <v>20983.62</v>
      </c>
      <c r="K10" s="40">
        <f t="shared" ref="K10:K17" si="0">+E10-J10</f>
        <v>89016.38</v>
      </c>
    </row>
    <row r="11" spans="1:11" x14ac:dyDescent="0.25">
      <c r="A11" t="s">
        <v>160</v>
      </c>
      <c r="B11" t="s">
        <v>161</v>
      </c>
      <c r="C11" s="13" t="s">
        <v>307</v>
      </c>
      <c r="D11" t="s">
        <v>204</v>
      </c>
      <c r="E11" s="40">
        <v>60000</v>
      </c>
      <c r="F11" s="60">
        <v>1722</v>
      </c>
      <c r="G11" s="60">
        <v>3486.68</v>
      </c>
      <c r="H11" s="40">
        <v>1824</v>
      </c>
      <c r="I11" s="40">
        <v>4695.09</v>
      </c>
      <c r="J11" s="40">
        <v>11727.77</v>
      </c>
      <c r="K11" s="40">
        <f t="shared" si="0"/>
        <v>48272.23</v>
      </c>
    </row>
    <row r="12" spans="1:11" x14ac:dyDescent="0.25">
      <c r="A12" t="s">
        <v>10</v>
      </c>
      <c r="B12" t="s">
        <v>9</v>
      </c>
      <c r="C12" s="13" t="s">
        <v>307</v>
      </c>
      <c r="D12" t="s">
        <v>203</v>
      </c>
      <c r="E12" s="40">
        <v>85000</v>
      </c>
      <c r="F12" s="60">
        <v>2439.5</v>
      </c>
      <c r="G12" s="60">
        <v>7788.27</v>
      </c>
      <c r="H12" s="40">
        <v>2584</v>
      </c>
      <c r="I12" s="40">
        <v>3469.9</v>
      </c>
      <c r="J12" s="40">
        <v>16281.67</v>
      </c>
      <c r="K12" s="40">
        <f t="shared" si="0"/>
        <v>68718.33</v>
      </c>
    </row>
    <row r="13" spans="1:11" ht="45" x14ac:dyDescent="0.25">
      <c r="A13" t="s">
        <v>273</v>
      </c>
      <c r="B13" t="s">
        <v>11</v>
      </c>
      <c r="C13" s="13" t="s">
        <v>307</v>
      </c>
      <c r="D13" s="61" t="s">
        <v>445</v>
      </c>
      <c r="E13" s="40">
        <v>240000</v>
      </c>
      <c r="F13" s="60">
        <v>6888</v>
      </c>
      <c r="G13" s="60">
        <v>45439.519999999997</v>
      </c>
      <c r="H13" s="40">
        <v>5685.41</v>
      </c>
      <c r="I13" s="40">
        <v>25</v>
      </c>
      <c r="J13" s="40">
        <v>58037.93</v>
      </c>
      <c r="K13" s="40">
        <f t="shared" si="0"/>
        <v>181962.07</v>
      </c>
    </row>
    <row r="14" spans="1:11" x14ac:dyDescent="0.25">
      <c r="A14" t="s">
        <v>275</v>
      </c>
      <c r="B14" t="s">
        <v>268</v>
      </c>
      <c r="C14" s="13" t="s">
        <v>307</v>
      </c>
      <c r="D14" t="s">
        <v>444</v>
      </c>
      <c r="E14" s="40">
        <v>80000</v>
      </c>
      <c r="F14" s="60">
        <v>2296</v>
      </c>
      <c r="G14" s="60">
        <v>7400.87</v>
      </c>
      <c r="H14" s="40">
        <v>2432</v>
      </c>
      <c r="I14" s="60">
        <v>17818.03</v>
      </c>
      <c r="J14" s="40">
        <v>29946.9</v>
      </c>
      <c r="K14" s="40">
        <f t="shared" si="0"/>
        <v>50053.1</v>
      </c>
    </row>
    <row r="15" spans="1:11" x14ac:dyDescent="0.25">
      <c r="A15" t="s">
        <v>309</v>
      </c>
      <c r="B15" t="s">
        <v>268</v>
      </c>
      <c r="C15" s="13" t="s">
        <v>308</v>
      </c>
      <c r="D15" t="s">
        <v>444</v>
      </c>
      <c r="E15" s="40">
        <v>91000</v>
      </c>
      <c r="F15" s="60">
        <v>2611.6999999999998</v>
      </c>
      <c r="G15" s="60">
        <v>9988.34</v>
      </c>
      <c r="H15" s="40">
        <v>2766.4</v>
      </c>
      <c r="I15" s="60">
        <v>2536</v>
      </c>
      <c r="J15" s="40">
        <v>17902.439999999999</v>
      </c>
      <c r="K15" s="40">
        <f t="shared" si="0"/>
        <v>73097.56</v>
      </c>
    </row>
    <row r="16" spans="1:11" x14ac:dyDescent="0.25">
      <c r="A16" t="s">
        <v>34</v>
      </c>
      <c r="B16" t="s">
        <v>268</v>
      </c>
      <c r="C16" s="13" t="s">
        <v>308</v>
      </c>
      <c r="D16" t="s">
        <v>444</v>
      </c>
      <c r="E16" s="40">
        <v>105000</v>
      </c>
      <c r="F16" s="60">
        <v>3013.5</v>
      </c>
      <c r="G16" s="60">
        <v>13281.49</v>
      </c>
      <c r="H16" s="40">
        <v>3192</v>
      </c>
      <c r="I16" s="40">
        <v>275</v>
      </c>
      <c r="J16" s="40">
        <v>19761.990000000002</v>
      </c>
      <c r="K16" s="40">
        <f t="shared" si="0"/>
        <v>85238.01</v>
      </c>
    </row>
    <row r="17" spans="1:282" x14ac:dyDescent="0.25">
      <c r="A17" t="s">
        <v>254</v>
      </c>
      <c r="B17" t="s">
        <v>390</v>
      </c>
      <c r="C17" s="13" t="s">
        <v>307</v>
      </c>
      <c r="D17" t="s">
        <v>204</v>
      </c>
      <c r="E17" s="40">
        <v>133000</v>
      </c>
      <c r="F17" s="60">
        <v>3817.1</v>
      </c>
      <c r="G17" s="60">
        <v>19867.79</v>
      </c>
      <c r="H17" s="40">
        <v>4043.2</v>
      </c>
      <c r="I17" s="40">
        <v>175</v>
      </c>
      <c r="J17" s="40">
        <v>27903.09</v>
      </c>
      <c r="K17" s="40">
        <f t="shared" si="0"/>
        <v>105096.91</v>
      </c>
    </row>
    <row r="18" spans="1:282" x14ac:dyDescent="0.25">
      <c r="A18" t="s">
        <v>450</v>
      </c>
      <c r="B18" t="s">
        <v>268</v>
      </c>
      <c r="C18" s="13" t="s">
        <v>307</v>
      </c>
      <c r="D18" t="s">
        <v>444</v>
      </c>
      <c r="E18" s="40">
        <v>100000</v>
      </c>
      <c r="F18" s="60">
        <v>2870</v>
      </c>
      <c r="G18" s="60">
        <v>12105.37</v>
      </c>
      <c r="H18" s="40">
        <v>3040</v>
      </c>
      <c r="I18" s="40">
        <v>25</v>
      </c>
      <c r="J18" s="40">
        <v>18040.37</v>
      </c>
      <c r="K18" s="40">
        <v>81959.63</v>
      </c>
    </row>
    <row r="19" spans="1:282" x14ac:dyDescent="0.25">
      <c r="A19" s="2" t="s">
        <v>12</v>
      </c>
      <c r="B19" s="2">
        <v>9</v>
      </c>
      <c r="C19" s="14"/>
      <c r="D19" s="2"/>
      <c r="E19" s="48">
        <f t="shared" ref="E19:K19" si="1">SUM(E10:E18)</f>
        <v>1004000</v>
      </c>
      <c r="F19" s="48">
        <f t="shared" si="1"/>
        <v>28814.799999999999</v>
      </c>
      <c r="G19" s="48">
        <f t="shared" si="1"/>
        <v>133815.95000000001</v>
      </c>
      <c r="H19" s="48">
        <f t="shared" si="1"/>
        <v>28911.01</v>
      </c>
      <c r="I19" s="48">
        <f t="shared" si="1"/>
        <v>29044.02</v>
      </c>
      <c r="J19" s="48">
        <f t="shared" si="1"/>
        <v>220585.78</v>
      </c>
      <c r="K19" s="48">
        <f t="shared" si="1"/>
        <v>783414.22</v>
      </c>
    </row>
    <row r="20" spans="1:282" x14ac:dyDescent="0.25">
      <c r="A20" s="1"/>
      <c r="B20" s="1"/>
      <c r="C20" s="16"/>
      <c r="D20" s="1"/>
      <c r="E20" s="49"/>
      <c r="F20" s="49"/>
      <c r="G20" s="49"/>
      <c r="H20" s="49"/>
      <c r="I20" s="49"/>
      <c r="J20" s="49"/>
      <c r="K20" s="49"/>
    </row>
    <row r="21" spans="1:282" s="11" customFormat="1" x14ac:dyDescent="0.25">
      <c r="A21" s="1" t="s">
        <v>336</v>
      </c>
      <c r="B21" s="1"/>
      <c r="C21" s="16"/>
      <c r="D21" s="1"/>
      <c r="E21" s="49"/>
      <c r="F21" s="49"/>
      <c r="G21" s="49"/>
      <c r="H21" s="49"/>
      <c r="I21" s="49"/>
      <c r="J21" s="49"/>
      <c r="K21" s="49"/>
    </row>
    <row r="22" spans="1:282" x14ac:dyDescent="0.25">
      <c r="A22" t="s">
        <v>25</v>
      </c>
      <c r="B22" t="s">
        <v>433</v>
      </c>
      <c r="C22" s="13" t="s">
        <v>307</v>
      </c>
      <c r="D22" t="s">
        <v>203</v>
      </c>
      <c r="E22" s="40">
        <v>56000</v>
      </c>
      <c r="F22" s="40">
        <v>1607.2</v>
      </c>
      <c r="G22" s="60">
        <v>2733.96</v>
      </c>
      <c r="H22" s="40">
        <v>1702.4</v>
      </c>
      <c r="I22" s="60">
        <v>2395</v>
      </c>
      <c r="J22" s="60">
        <v>8438.56</v>
      </c>
      <c r="K22" s="40">
        <f>E22-J22</f>
        <v>47561.440000000002</v>
      </c>
    </row>
    <row r="23" spans="1:282" s="11" customFormat="1" x14ac:dyDescent="0.25">
      <c r="A23" s="24" t="s">
        <v>12</v>
      </c>
      <c r="B23" s="24">
        <v>1</v>
      </c>
      <c r="C23" s="28"/>
      <c r="D23" s="24"/>
      <c r="E23" s="47">
        <f>E22</f>
        <v>56000</v>
      </c>
      <c r="F23" s="47">
        <f>SUM(F22)</f>
        <v>1607.2</v>
      </c>
      <c r="G23" s="47">
        <f>G22</f>
        <v>2733.96</v>
      </c>
      <c r="H23" s="47">
        <f>H22</f>
        <v>1702.4</v>
      </c>
      <c r="I23" s="47">
        <f>I22</f>
        <v>2395</v>
      </c>
      <c r="J23" s="47">
        <f>J22</f>
        <v>8438.56</v>
      </c>
      <c r="K23" s="47">
        <f>K22</f>
        <v>47561.440000000002</v>
      </c>
    </row>
    <row r="25" spans="1:282" x14ac:dyDescent="0.25">
      <c r="A25" s="70" t="s">
        <v>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282" x14ac:dyDescent="0.25">
      <c r="A26" t="s">
        <v>272</v>
      </c>
      <c r="B26" t="s">
        <v>271</v>
      </c>
      <c r="C26" s="13" t="s">
        <v>307</v>
      </c>
      <c r="D26" t="s">
        <v>204</v>
      </c>
      <c r="E26" s="40">
        <v>44000</v>
      </c>
      <c r="F26" s="40">
        <f>E26*0.0287</f>
        <v>1262.8</v>
      </c>
      <c r="G26" s="40">
        <v>1007.19</v>
      </c>
      <c r="H26" s="40">
        <f>E26*0.0304</f>
        <v>1337.6</v>
      </c>
      <c r="I26" s="40">
        <v>1730</v>
      </c>
      <c r="J26" s="40">
        <v>5337.59</v>
      </c>
      <c r="K26" s="40">
        <f>E26-J26</f>
        <v>38662.410000000003</v>
      </c>
    </row>
    <row r="27" spans="1:282" x14ac:dyDescent="0.25">
      <c r="A27" t="s">
        <v>451</v>
      </c>
      <c r="B27" t="s">
        <v>452</v>
      </c>
      <c r="C27" s="13" t="s">
        <v>307</v>
      </c>
      <c r="D27" t="s">
        <v>203</v>
      </c>
      <c r="E27" s="40">
        <v>56000</v>
      </c>
      <c r="F27" s="40">
        <v>1607.2</v>
      </c>
      <c r="G27" s="60">
        <v>2733.96</v>
      </c>
      <c r="H27" s="60">
        <v>1702.4</v>
      </c>
      <c r="I27" s="40">
        <v>2075</v>
      </c>
      <c r="J27" s="40">
        <v>8118.56</v>
      </c>
      <c r="K27" s="40">
        <f>E27-J27</f>
        <v>47881.440000000002</v>
      </c>
    </row>
    <row r="28" spans="1:282" x14ac:dyDescent="0.25">
      <c r="A28" t="s">
        <v>155</v>
      </c>
      <c r="B28" t="s">
        <v>250</v>
      </c>
      <c r="C28" s="13" t="s">
        <v>308</v>
      </c>
      <c r="D28" t="s">
        <v>203</v>
      </c>
      <c r="E28" s="40">
        <v>32000</v>
      </c>
      <c r="F28" s="40">
        <f t="shared" ref="F28" si="2">E28*0.0287</f>
        <v>918.4</v>
      </c>
      <c r="G28" s="40">
        <v>0</v>
      </c>
      <c r="H28" s="40">
        <v>972.8</v>
      </c>
      <c r="I28" s="40">
        <v>3014.45</v>
      </c>
      <c r="J28" s="40">
        <v>4905.6499999999996</v>
      </c>
      <c r="K28" s="40">
        <f t="shared" ref="K28" si="3">+E28-J28</f>
        <v>27094.35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</row>
    <row r="29" spans="1:282" x14ac:dyDescent="0.25">
      <c r="A29" s="2" t="s">
        <v>12</v>
      </c>
      <c r="B29" s="2">
        <v>3</v>
      </c>
      <c r="C29" s="14"/>
      <c r="D29" s="2"/>
      <c r="E29" s="48">
        <f t="shared" ref="E29:K29" si="4">SUM(E26:E28)</f>
        <v>132000</v>
      </c>
      <c r="F29" s="48">
        <f>SUM(F26:F28)</f>
        <v>3788.4</v>
      </c>
      <c r="G29" s="48">
        <f t="shared" si="4"/>
        <v>3741.15</v>
      </c>
      <c r="H29" s="48">
        <f t="shared" si="4"/>
        <v>4012.8</v>
      </c>
      <c r="I29" s="48">
        <f t="shared" si="4"/>
        <v>6819.45</v>
      </c>
      <c r="J29" s="48">
        <f t="shared" si="4"/>
        <v>18361.8</v>
      </c>
      <c r="K29" s="48">
        <f t="shared" si="4"/>
        <v>113638.2</v>
      </c>
    </row>
    <row r="30" spans="1:282" x14ac:dyDescent="0.25">
      <c r="A30" s="10"/>
      <c r="B30" s="10"/>
      <c r="C30" s="15"/>
      <c r="D30" s="10"/>
      <c r="E30" s="51"/>
      <c r="F30" s="51"/>
      <c r="G30" s="51"/>
      <c r="H30" s="51"/>
      <c r="I30" s="51"/>
      <c r="J30" s="51"/>
      <c r="K30" s="51"/>
    </row>
    <row r="31" spans="1:282" x14ac:dyDescent="0.25">
      <c r="A31" s="70" t="s">
        <v>17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282" s="11" customFormat="1" x14ac:dyDescent="0.25">
      <c r="A32" t="s">
        <v>174</v>
      </c>
      <c r="B32" t="s">
        <v>471</v>
      </c>
      <c r="C32" s="13" t="s">
        <v>307</v>
      </c>
      <c r="D32" t="s">
        <v>203</v>
      </c>
      <c r="E32" s="60">
        <v>65000</v>
      </c>
      <c r="F32" s="40">
        <f>E32*0.0287</f>
        <v>1865.5</v>
      </c>
      <c r="G32" s="40">
        <v>4427.58</v>
      </c>
      <c r="H32" s="40">
        <f>E32*0.0304</f>
        <v>1976</v>
      </c>
      <c r="I32" s="40">
        <v>175</v>
      </c>
      <c r="J32" s="40">
        <v>8444.08</v>
      </c>
      <c r="K32" s="40">
        <f>E32-J32</f>
        <v>56555.92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x14ac:dyDescent="0.25">
      <c r="A33" s="2" t="s">
        <v>12</v>
      </c>
      <c r="B33" s="2">
        <v>1</v>
      </c>
      <c r="C33" s="14"/>
      <c r="D33" s="2"/>
      <c r="E33" s="48">
        <f t="shared" ref="E33:K33" si="5">SUM(E32:E32)</f>
        <v>65000</v>
      </c>
      <c r="F33" s="48">
        <f t="shared" si="5"/>
        <v>1865.5</v>
      </c>
      <c r="G33" s="48">
        <f t="shared" si="5"/>
        <v>4427.58</v>
      </c>
      <c r="H33" s="48">
        <f t="shared" si="5"/>
        <v>1976</v>
      </c>
      <c r="I33" s="48">
        <f t="shared" si="5"/>
        <v>175</v>
      </c>
      <c r="J33" s="48">
        <f t="shared" si="5"/>
        <v>8444.08</v>
      </c>
      <c r="K33" s="48">
        <f t="shared" si="5"/>
        <v>56555.92</v>
      </c>
    </row>
    <row r="34" spans="1:84" x14ac:dyDescent="0.25">
      <c r="A34" s="10"/>
      <c r="B34" s="10"/>
      <c r="C34" s="15"/>
      <c r="D34" s="10"/>
      <c r="E34" s="51"/>
      <c r="F34" s="51"/>
      <c r="G34" s="51"/>
      <c r="H34" s="51"/>
      <c r="I34" s="51"/>
      <c r="J34" s="51"/>
      <c r="K34" s="51"/>
    </row>
    <row r="35" spans="1:84" x14ac:dyDescent="0.25">
      <c r="A35" s="70" t="s">
        <v>434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84" x14ac:dyDescent="0.25">
      <c r="A36" s="12" t="s">
        <v>21</v>
      </c>
      <c r="B36" t="s">
        <v>391</v>
      </c>
      <c r="C36" s="13" t="s">
        <v>307</v>
      </c>
      <c r="D36" t="s">
        <v>204</v>
      </c>
      <c r="E36" s="40">
        <v>56000</v>
      </c>
      <c r="F36" s="40">
        <f>E36*0.0287</f>
        <v>1607.2</v>
      </c>
      <c r="G36" s="60">
        <v>2733.96</v>
      </c>
      <c r="H36" s="40">
        <v>1702.4</v>
      </c>
      <c r="I36" s="40">
        <v>25</v>
      </c>
      <c r="J36" s="40">
        <v>6068.56</v>
      </c>
      <c r="K36" s="40">
        <f>E36-J36</f>
        <v>49931.44</v>
      </c>
    </row>
    <row r="37" spans="1:84" x14ac:dyDescent="0.25">
      <c r="A37" s="12" t="s">
        <v>404</v>
      </c>
      <c r="B37" t="s">
        <v>16</v>
      </c>
      <c r="C37" s="13" t="s">
        <v>307</v>
      </c>
      <c r="D37" t="s">
        <v>203</v>
      </c>
      <c r="E37" s="40">
        <v>110000</v>
      </c>
      <c r="F37" s="40">
        <v>3157</v>
      </c>
      <c r="G37" s="60">
        <v>13668.89</v>
      </c>
      <c r="H37" s="40">
        <v>3344</v>
      </c>
      <c r="I37" s="60">
        <v>3179.9</v>
      </c>
      <c r="J37" s="40">
        <v>23349.79</v>
      </c>
      <c r="K37" s="40">
        <f>E37-J37</f>
        <v>86650.21</v>
      </c>
    </row>
    <row r="38" spans="1:84" x14ac:dyDescent="0.25">
      <c r="A38" s="2" t="s">
        <v>12</v>
      </c>
      <c r="B38" s="2">
        <v>2</v>
      </c>
      <c r="C38" s="14"/>
      <c r="D38" s="2"/>
      <c r="E38" s="48">
        <f t="shared" ref="E38:K38" si="6">+E36+E37</f>
        <v>166000</v>
      </c>
      <c r="F38" s="48">
        <f>+F36+F37</f>
        <v>4764.2</v>
      </c>
      <c r="G38" s="48">
        <f>+G36+G37</f>
        <v>16402.849999999999</v>
      </c>
      <c r="H38" s="48">
        <f t="shared" si="6"/>
        <v>5046.3999999999996</v>
      </c>
      <c r="I38" s="48">
        <f t="shared" si="6"/>
        <v>3204.9</v>
      </c>
      <c r="J38" s="48">
        <f t="shared" si="6"/>
        <v>29418.35</v>
      </c>
      <c r="K38" s="48">
        <f t="shared" si="6"/>
        <v>136581.65</v>
      </c>
    </row>
    <row r="40" spans="1:84" x14ac:dyDescent="0.25">
      <c r="A40" s="1" t="s">
        <v>367</v>
      </c>
      <c r="B40" s="1"/>
      <c r="C40" s="16"/>
      <c r="E40" s="49"/>
      <c r="F40" s="49"/>
      <c r="G40" s="49"/>
      <c r="H40" s="49"/>
      <c r="I40" s="49"/>
      <c r="J40" s="49"/>
      <c r="K40" s="49"/>
    </row>
    <row r="41" spans="1:84" x14ac:dyDescent="0.25">
      <c r="A41" s="20" t="s">
        <v>313</v>
      </c>
      <c r="B41" s="5" t="s">
        <v>16</v>
      </c>
      <c r="C41" s="5" t="s">
        <v>315</v>
      </c>
      <c r="D41" s="37" t="s">
        <v>203</v>
      </c>
      <c r="E41" s="21">
        <v>89500</v>
      </c>
      <c r="F41" s="46">
        <v>2568.65</v>
      </c>
      <c r="G41" s="60">
        <v>9635.51</v>
      </c>
      <c r="H41" s="36">
        <v>2720.8</v>
      </c>
      <c r="I41" s="40">
        <v>25</v>
      </c>
      <c r="J41" s="21">
        <v>14949.96</v>
      </c>
      <c r="K41" s="21">
        <f>E41-J41</f>
        <v>74550.039999999994</v>
      </c>
    </row>
    <row r="42" spans="1:84" s="26" customFormat="1" x14ac:dyDescent="0.25">
      <c r="A42" s="24" t="s">
        <v>12</v>
      </c>
      <c r="B42" s="24">
        <v>1</v>
      </c>
      <c r="C42" s="25"/>
      <c r="D42" s="24"/>
      <c r="E42" s="47">
        <f>E41</f>
        <v>89500</v>
      </c>
      <c r="F42" s="47">
        <f>SUM(F41)</f>
        <v>2568.65</v>
      </c>
      <c r="G42" s="47">
        <f>G41</f>
        <v>9635.51</v>
      </c>
      <c r="H42" s="47">
        <f>H41</f>
        <v>2720.8</v>
      </c>
      <c r="I42" s="47">
        <f>I41</f>
        <v>25</v>
      </c>
      <c r="J42" s="47">
        <f>J41</f>
        <v>14949.96</v>
      </c>
      <c r="K42" s="47">
        <f>K41</f>
        <v>74550.039999999994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x14ac:dyDescent="0.25">
      <c r="A43" s="10"/>
      <c r="B43" s="10"/>
      <c r="C43" s="15"/>
      <c r="D43" s="10"/>
      <c r="E43" s="51"/>
      <c r="F43" s="51"/>
      <c r="G43" s="51"/>
      <c r="H43" s="51"/>
      <c r="I43" s="51"/>
      <c r="J43" s="51"/>
      <c r="K43" s="51"/>
    </row>
    <row r="44" spans="1:84" x14ac:dyDescent="0.25">
      <c r="A44" s="70" t="s">
        <v>280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84" s="2" customFormat="1" x14ac:dyDescent="0.25">
      <c r="A45" t="s">
        <v>15</v>
      </c>
      <c r="B45" t="s">
        <v>16</v>
      </c>
      <c r="C45" s="13" t="s">
        <v>307</v>
      </c>
      <c r="D45" t="s">
        <v>204</v>
      </c>
      <c r="E45" s="40">
        <v>133000</v>
      </c>
      <c r="F45" s="40">
        <v>3817.1</v>
      </c>
      <c r="G45" s="40">
        <v>19867.79</v>
      </c>
      <c r="H45" s="40">
        <f>E45*0.0304</f>
        <v>4043.2</v>
      </c>
      <c r="I45" s="40">
        <v>481.8</v>
      </c>
      <c r="J45" s="60">
        <v>28209.89</v>
      </c>
      <c r="K45" s="40">
        <f>+E45-J45</f>
        <v>104790.11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s="11" customFormat="1" x14ac:dyDescent="0.25">
      <c r="A46" t="s">
        <v>222</v>
      </c>
      <c r="B46" t="s">
        <v>206</v>
      </c>
      <c r="C46" s="13" t="s">
        <v>307</v>
      </c>
      <c r="D46" t="s">
        <v>204</v>
      </c>
      <c r="E46" s="40">
        <v>32000</v>
      </c>
      <c r="F46" s="40">
        <v>918.4</v>
      </c>
      <c r="G46" s="40">
        <v>0</v>
      </c>
      <c r="H46" s="40">
        <v>972.8</v>
      </c>
      <c r="I46" s="40">
        <v>5961.16</v>
      </c>
      <c r="J46" s="60">
        <v>7852.36</v>
      </c>
      <c r="K46" s="40">
        <f>+E46-J46</f>
        <v>24147.64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1:84" x14ac:dyDescent="0.25">
      <c r="A47" s="2" t="s">
        <v>12</v>
      </c>
      <c r="B47" s="2">
        <v>2</v>
      </c>
      <c r="C47" s="14"/>
      <c r="D47" s="2"/>
      <c r="E47" s="48">
        <f>SUM(E45:E45)+E46</f>
        <v>165000</v>
      </c>
      <c r="F47" s="48">
        <f>SUM(F45:F45)+F46</f>
        <v>4735.5</v>
      </c>
      <c r="G47" s="48">
        <f>SUM(G45:G46)</f>
        <v>19867.79</v>
      </c>
      <c r="H47" s="48">
        <f>SUM(H45:H45)+H46</f>
        <v>5016</v>
      </c>
      <c r="I47" s="48">
        <f>SUM(I45:I45)+I46</f>
        <v>6442.96</v>
      </c>
      <c r="J47" s="48">
        <f>SUM(J45:J45)+J46</f>
        <v>36062.25</v>
      </c>
      <c r="K47" s="48">
        <f>SUM(K45:K45)+K46</f>
        <v>128937.75</v>
      </c>
    </row>
    <row r="48" spans="1:84" x14ac:dyDescent="0.25">
      <c r="A48" s="10"/>
      <c r="B48" s="10"/>
      <c r="C48" s="15"/>
      <c r="D48" s="10"/>
      <c r="E48" s="51"/>
      <c r="F48" s="51"/>
      <c r="G48" s="51"/>
      <c r="H48" s="51"/>
      <c r="I48" s="51"/>
      <c r="J48" s="51"/>
      <c r="K48" s="51"/>
    </row>
    <row r="49" spans="1:84" x14ac:dyDescent="0.25">
      <c r="A49" s="70" t="s">
        <v>13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84" x14ac:dyDescent="0.25">
      <c r="A50" t="s">
        <v>22</v>
      </c>
      <c r="B50" t="s">
        <v>16</v>
      </c>
      <c r="C50" s="13" t="s">
        <v>307</v>
      </c>
      <c r="D50" t="s">
        <v>204</v>
      </c>
      <c r="E50" s="40">
        <v>90000</v>
      </c>
      <c r="F50" s="40">
        <f>E50*0.0287</f>
        <v>2583</v>
      </c>
      <c r="G50" s="60">
        <v>9358.76</v>
      </c>
      <c r="H50" s="40">
        <f>E50*0.0304</f>
        <v>2736</v>
      </c>
      <c r="I50" s="40">
        <v>3072.45</v>
      </c>
      <c r="J50" s="60">
        <v>17750.21</v>
      </c>
      <c r="K50" s="40">
        <f>E50-J50</f>
        <v>72249.789999999994</v>
      </c>
    </row>
    <row r="51" spans="1:84" s="11" customFormat="1" x14ac:dyDescent="0.25">
      <c r="A51" t="s">
        <v>255</v>
      </c>
      <c r="B51" t="s">
        <v>95</v>
      </c>
      <c r="C51" s="13" t="s">
        <v>307</v>
      </c>
      <c r="D51" t="s">
        <v>204</v>
      </c>
      <c r="E51" s="40">
        <v>60000</v>
      </c>
      <c r="F51" s="40">
        <f>E51*0.0287</f>
        <v>1722</v>
      </c>
      <c r="G51" s="60">
        <v>2855.7</v>
      </c>
      <c r="H51" s="40">
        <f>E51*0.0304</f>
        <v>1824</v>
      </c>
      <c r="I51" s="40">
        <v>8185.5</v>
      </c>
      <c r="J51" s="60">
        <v>14587.2</v>
      </c>
      <c r="K51" s="40">
        <f>E51-J51</f>
        <v>45412.800000000003</v>
      </c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x14ac:dyDescent="0.25">
      <c r="A52" s="2" t="s">
        <v>12</v>
      </c>
      <c r="B52" s="2">
        <v>2</v>
      </c>
      <c r="C52" s="14"/>
      <c r="D52" s="2"/>
      <c r="E52" s="48">
        <f t="shared" ref="E52:K52" si="7">SUM(E50:E51)</f>
        <v>150000</v>
      </c>
      <c r="F52" s="48">
        <f>SUM(F50:F51)</f>
        <v>4305</v>
      </c>
      <c r="G52" s="48">
        <f>SUM(G50:G51)</f>
        <v>12214.46</v>
      </c>
      <c r="H52" s="48">
        <f t="shared" si="7"/>
        <v>4560</v>
      </c>
      <c r="I52" s="48">
        <f t="shared" si="7"/>
        <v>11257.95</v>
      </c>
      <c r="J52" s="48">
        <f t="shared" si="7"/>
        <v>32337.41</v>
      </c>
      <c r="K52" s="48">
        <f t="shared" si="7"/>
        <v>117662.59</v>
      </c>
    </row>
    <row r="53" spans="1:84" x14ac:dyDescent="0.25">
      <c r="A53" s="1"/>
      <c r="B53" s="1"/>
      <c r="C53" s="16"/>
      <c r="D53" s="1"/>
      <c r="E53" s="49"/>
      <c r="F53" s="49"/>
      <c r="G53" s="49"/>
      <c r="H53" s="49"/>
      <c r="I53" s="49"/>
      <c r="J53" s="49"/>
      <c r="K53" s="49"/>
    </row>
    <row r="54" spans="1:84" x14ac:dyDescent="0.25">
      <c r="A54" s="4" t="s">
        <v>159</v>
      </c>
      <c r="B54" s="4"/>
      <c r="D54" s="4"/>
      <c r="E54" s="52"/>
      <c r="F54" s="52"/>
      <c r="G54" s="52"/>
      <c r="H54" s="52"/>
      <c r="I54" s="52"/>
      <c r="J54" s="52"/>
      <c r="K54" s="52"/>
    </row>
    <row r="55" spans="1:84" s="1" customFormat="1" x14ac:dyDescent="0.25">
      <c r="A55" t="s">
        <v>8</v>
      </c>
      <c r="B55" t="s">
        <v>9</v>
      </c>
      <c r="C55" s="13" t="s">
        <v>307</v>
      </c>
      <c r="D55" t="s">
        <v>203</v>
      </c>
      <c r="E55" s="40">
        <v>32000</v>
      </c>
      <c r="F55" s="40">
        <v>918.4</v>
      </c>
      <c r="G55" s="40">
        <v>0</v>
      </c>
      <c r="H55" s="40">
        <v>972.8</v>
      </c>
      <c r="I55" s="40">
        <v>1752.45</v>
      </c>
      <c r="J55" s="60">
        <v>3643.65</v>
      </c>
      <c r="K55" s="40">
        <f t="shared" ref="K55:K64" si="8">E55-J55</f>
        <v>28356.35</v>
      </c>
    </row>
    <row r="56" spans="1:84" x14ac:dyDescent="0.25">
      <c r="A56" t="s">
        <v>316</v>
      </c>
      <c r="B56" t="s">
        <v>317</v>
      </c>
      <c r="C56" s="13" t="s">
        <v>307</v>
      </c>
      <c r="D56" t="s">
        <v>203</v>
      </c>
      <c r="E56" s="40">
        <v>44000</v>
      </c>
      <c r="F56" s="40">
        <v>1262.8</v>
      </c>
      <c r="G56">
        <v>533.96</v>
      </c>
      <c r="H56" s="40">
        <v>1337.6</v>
      </c>
      <c r="I56" s="40">
        <v>6549.9</v>
      </c>
      <c r="J56" s="60">
        <v>9684.26</v>
      </c>
      <c r="K56" s="40">
        <f t="shared" si="8"/>
        <v>34315.74</v>
      </c>
    </row>
    <row r="57" spans="1:84" x14ac:dyDescent="0.25">
      <c r="A57" t="s">
        <v>162</v>
      </c>
      <c r="B57" t="s">
        <v>186</v>
      </c>
      <c r="C57" s="13" t="s">
        <v>308</v>
      </c>
      <c r="D57" t="s">
        <v>203</v>
      </c>
      <c r="E57" s="40">
        <v>40000</v>
      </c>
      <c r="F57" s="40">
        <f t="shared" ref="F57:F63" si="9">E57*0.0287</f>
        <v>1148</v>
      </c>
      <c r="G57">
        <v>442.65</v>
      </c>
      <c r="H57" s="40">
        <f>E57*0.0304</f>
        <v>1216</v>
      </c>
      <c r="I57" s="40">
        <v>6249.05</v>
      </c>
      <c r="J57" s="60">
        <v>9055.7000000000007</v>
      </c>
      <c r="K57" s="40">
        <f t="shared" si="8"/>
        <v>30944.3</v>
      </c>
    </row>
    <row r="58" spans="1:84" x14ac:dyDescent="0.25">
      <c r="A58" t="s">
        <v>163</v>
      </c>
      <c r="B58" t="s">
        <v>164</v>
      </c>
      <c r="C58" s="13" t="s">
        <v>307</v>
      </c>
      <c r="D58" t="s">
        <v>203</v>
      </c>
      <c r="E58" s="40">
        <v>58000</v>
      </c>
      <c r="F58" s="40">
        <f t="shared" si="9"/>
        <v>1664.6</v>
      </c>
      <c r="G58" s="60">
        <v>2509.85</v>
      </c>
      <c r="H58" s="40">
        <f>E58*0.0304</f>
        <v>1763.2</v>
      </c>
      <c r="I58" s="40">
        <v>3869.9</v>
      </c>
      <c r="J58" s="60">
        <v>9807.5499999999993</v>
      </c>
      <c r="K58" s="40">
        <f t="shared" si="8"/>
        <v>48192.45</v>
      </c>
    </row>
    <row r="59" spans="1:84" x14ac:dyDescent="0.25">
      <c r="A59" t="s">
        <v>251</v>
      </c>
      <c r="B59" t="s">
        <v>57</v>
      </c>
      <c r="C59" s="13" t="s">
        <v>308</v>
      </c>
      <c r="D59" s="6" t="s">
        <v>204</v>
      </c>
      <c r="E59" s="40">
        <v>36000</v>
      </c>
      <c r="F59" s="40">
        <f t="shared" si="9"/>
        <v>1033.2</v>
      </c>
      <c r="G59" s="40">
        <v>0</v>
      </c>
      <c r="H59" s="40">
        <f>E59*0.0304</f>
        <v>1094.4000000000001</v>
      </c>
      <c r="I59" s="40">
        <v>175</v>
      </c>
      <c r="J59" s="60">
        <v>2302.6</v>
      </c>
      <c r="K59" s="40">
        <f t="shared" si="8"/>
        <v>33697.4</v>
      </c>
    </row>
    <row r="60" spans="1:84" x14ac:dyDescent="0.25">
      <c r="A60" t="s">
        <v>205</v>
      </c>
      <c r="B60" t="s">
        <v>165</v>
      </c>
      <c r="C60" s="13" t="s">
        <v>308</v>
      </c>
      <c r="D60" t="s">
        <v>204</v>
      </c>
      <c r="E60" s="40">
        <v>28350</v>
      </c>
      <c r="F60" s="40">
        <f t="shared" si="9"/>
        <v>813.65</v>
      </c>
      <c r="G60" s="40">
        <v>0</v>
      </c>
      <c r="H60" s="40">
        <v>861.84</v>
      </c>
      <c r="I60" s="40">
        <v>3323.5</v>
      </c>
      <c r="J60" s="60">
        <v>4998.99</v>
      </c>
      <c r="K60" s="40">
        <f t="shared" si="8"/>
        <v>23351.01</v>
      </c>
    </row>
    <row r="61" spans="1:84" x14ac:dyDescent="0.25">
      <c r="A61" t="s">
        <v>314</v>
      </c>
      <c r="B61" t="s">
        <v>107</v>
      </c>
      <c r="C61" s="13" t="s">
        <v>307</v>
      </c>
      <c r="D61" t="s">
        <v>204</v>
      </c>
      <c r="E61" s="40">
        <v>49000</v>
      </c>
      <c r="F61" s="40">
        <f t="shared" si="9"/>
        <v>1406.3</v>
      </c>
      <c r="G61" s="60">
        <v>1712.87</v>
      </c>
      <c r="H61" s="40">
        <f>E61*0.0304</f>
        <v>1489.6</v>
      </c>
      <c r="I61" s="40">
        <v>175</v>
      </c>
      <c r="J61" s="60">
        <v>4783.7700000000004</v>
      </c>
      <c r="K61" s="40">
        <f t="shared" si="8"/>
        <v>44216.23</v>
      </c>
    </row>
    <row r="62" spans="1:84" x14ac:dyDescent="0.25">
      <c r="A62" t="s">
        <v>460</v>
      </c>
      <c r="B62" t="s">
        <v>206</v>
      </c>
      <c r="C62" s="13" t="s">
        <v>308</v>
      </c>
      <c r="D62" t="s">
        <v>204</v>
      </c>
      <c r="E62" s="40">
        <v>40000</v>
      </c>
      <c r="F62" s="40">
        <f t="shared" si="9"/>
        <v>1148</v>
      </c>
      <c r="G62">
        <v>442.65</v>
      </c>
      <c r="H62" s="40">
        <f>E62*0.0304</f>
        <v>1216</v>
      </c>
      <c r="I62" s="40">
        <v>25</v>
      </c>
      <c r="J62" s="60">
        <v>2831.65</v>
      </c>
      <c r="K62" s="40">
        <f t="shared" si="8"/>
        <v>37168.35</v>
      </c>
    </row>
    <row r="63" spans="1:84" x14ac:dyDescent="0.25">
      <c r="A63" t="s">
        <v>461</v>
      </c>
      <c r="B63" t="s">
        <v>206</v>
      </c>
      <c r="C63" s="13" t="s">
        <v>307</v>
      </c>
      <c r="D63" t="s">
        <v>204</v>
      </c>
      <c r="E63" s="40">
        <v>40000</v>
      </c>
      <c r="F63" s="40">
        <f t="shared" si="9"/>
        <v>1148</v>
      </c>
      <c r="G63" s="60">
        <v>442.65</v>
      </c>
      <c r="H63" s="40">
        <f>E63*0.0304</f>
        <v>1216</v>
      </c>
      <c r="I63" s="40">
        <v>25</v>
      </c>
      <c r="J63" s="60">
        <v>2831.65</v>
      </c>
      <c r="K63" s="40">
        <f t="shared" si="8"/>
        <v>37168.35</v>
      </c>
    </row>
    <row r="64" spans="1:84" x14ac:dyDescent="0.25">
      <c r="A64" t="s">
        <v>466</v>
      </c>
      <c r="B64" t="s">
        <v>338</v>
      </c>
      <c r="C64" s="13" t="s">
        <v>307</v>
      </c>
      <c r="D64" t="s">
        <v>204</v>
      </c>
      <c r="E64" s="40">
        <v>47000</v>
      </c>
      <c r="F64" s="40">
        <v>1348.9</v>
      </c>
      <c r="G64" s="60">
        <v>1430.6</v>
      </c>
      <c r="H64" s="60">
        <v>1428.8</v>
      </c>
      <c r="I64" s="40">
        <v>25</v>
      </c>
      <c r="J64" s="60">
        <v>4233.3</v>
      </c>
      <c r="K64" s="40">
        <f t="shared" si="8"/>
        <v>42766.7</v>
      </c>
    </row>
    <row r="65" spans="1:11" x14ac:dyDescent="0.25">
      <c r="A65" s="2" t="s">
        <v>12</v>
      </c>
      <c r="B65" s="2">
        <v>10</v>
      </c>
      <c r="C65" s="14"/>
      <c r="D65" s="2"/>
      <c r="E65" s="48">
        <f t="shared" ref="E65:K65" si="10">SUM(E55:E64)</f>
        <v>414350</v>
      </c>
      <c r="F65" s="48">
        <f t="shared" si="10"/>
        <v>11891.85</v>
      </c>
      <c r="G65" s="48">
        <f t="shared" si="10"/>
        <v>7515.23</v>
      </c>
      <c r="H65" s="48">
        <f t="shared" si="10"/>
        <v>12596.24</v>
      </c>
      <c r="I65" s="48">
        <f t="shared" si="10"/>
        <v>22169.8</v>
      </c>
      <c r="J65" s="48">
        <f t="shared" si="10"/>
        <v>54173.120000000003</v>
      </c>
      <c r="K65" s="48">
        <f t="shared" si="10"/>
        <v>360176.88</v>
      </c>
    </row>
    <row r="66" spans="1:11" s="11" customFormat="1" x14ac:dyDescent="0.25">
      <c r="A66" s="10"/>
      <c r="B66" s="10"/>
      <c r="C66" s="15"/>
      <c r="D66" s="10"/>
      <c r="E66" s="51"/>
      <c r="F66" s="51"/>
      <c r="G66" s="51"/>
      <c r="H66" s="51"/>
      <c r="I66" s="51"/>
      <c r="J66" s="51"/>
      <c r="K66" s="51"/>
    </row>
    <row r="67" spans="1:11" s="11" customFormat="1" x14ac:dyDescent="0.25">
      <c r="A67" s="10" t="s">
        <v>453</v>
      </c>
      <c r="B67" s="10"/>
      <c r="C67" s="15"/>
      <c r="D67" s="10"/>
      <c r="E67" s="51"/>
      <c r="F67" s="51"/>
      <c r="G67" s="51"/>
      <c r="H67" s="51"/>
      <c r="I67" s="51"/>
      <c r="J67" s="51"/>
      <c r="K67" s="51"/>
    </row>
    <row r="68" spans="1:11" s="11" customFormat="1" x14ac:dyDescent="0.25">
      <c r="A68" s="11" t="s">
        <v>454</v>
      </c>
      <c r="B68" s="11" t="s">
        <v>338</v>
      </c>
      <c r="C68" s="39" t="s">
        <v>308</v>
      </c>
      <c r="D68" s="11" t="s">
        <v>204</v>
      </c>
      <c r="E68" s="54">
        <v>47000</v>
      </c>
      <c r="F68" s="60">
        <v>1348.9</v>
      </c>
      <c r="G68" s="60">
        <v>1430.6</v>
      </c>
      <c r="H68" s="60">
        <v>1428.8</v>
      </c>
      <c r="I68" s="54">
        <v>25</v>
      </c>
      <c r="J68" s="40">
        <v>4233.3</v>
      </c>
      <c r="K68" s="60">
        <f>E68-J68</f>
        <v>42766.7</v>
      </c>
    </row>
    <row r="69" spans="1:11" s="11" customFormat="1" x14ac:dyDescent="0.25">
      <c r="A69" t="s">
        <v>462</v>
      </c>
      <c r="B69" t="s">
        <v>338</v>
      </c>
      <c r="C69" s="39" t="s">
        <v>307</v>
      </c>
      <c r="D69" s="11" t="s">
        <v>204</v>
      </c>
      <c r="E69" s="54">
        <v>47000</v>
      </c>
      <c r="F69" s="60">
        <v>1348.9</v>
      </c>
      <c r="G69" s="60">
        <v>1430.6</v>
      </c>
      <c r="H69" s="60">
        <v>1428.8</v>
      </c>
      <c r="I69" s="54">
        <v>25</v>
      </c>
      <c r="J69" s="40">
        <v>4233.3</v>
      </c>
      <c r="K69" s="60">
        <f>E69-J69</f>
        <v>42766.7</v>
      </c>
    </row>
    <row r="70" spans="1:11" s="10" customFormat="1" x14ac:dyDescent="0.25">
      <c r="A70" s="2" t="s">
        <v>428</v>
      </c>
      <c r="B70" s="2">
        <v>2</v>
      </c>
      <c r="C70" s="14"/>
      <c r="D70" s="2"/>
      <c r="E70" s="48">
        <f t="shared" ref="E70:J70" si="11">SUM(E68:E69)</f>
        <v>94000</v>
      </c>
      <c r="F70" s="48">
        <f>SUM(F68:F69)</f>
        <v>2697.8</v>
      </c>
      <c r="G70" s="48">
        <f t="shared" si="11"/>
        <v>2861.2</v>
      </c>
      <c r="H70" s="48">
        <f t="shared" si="11"/>
        <v>2857.6</v>
      </c>
      <c r="I70" s="48">
        <f>SUM(I68:I69)</f>
        <v>50</v>
      </c>
      <c r="J70" s="48">
        <f t="shared" si="11"/>
        <v>8466.6</v>
      </c>
      <c r="K70" s="48">
        <f>SUM(K68:K69)</f>
        <v>85533.4</v>
      </c>
    </row>
    <row r="72" spans="1:11" ht="17.25" customHeight="1" x14ac:dyDescent="0.25">
      <c r="A72" s="4" t="s">
        <v>282</v>
      </c>
      <c r="B72" s="4"/>
      <c r="C72" s="16"/>
      <c r="D72" s="4"/>
      <c r="E72" s="52"/>
      <c r="F72" s="52"/>
      <c r="G72" s="52"/>
      <c r="H72" s="52"/>
      <c r="I72" s="52"/>
      <c r="J72" s="52"/>
      <c r="K72" s="52"/>
    </row>
    <row r="73" spans="1:11" x14ac:dyDescent="0.25">
      <c r="A73" t="s">
        <v>166</v>
      </c>
      <c r="B73" t="s">
        <v>338</v>
      </c>
      <c r="C73" s="13" t="s">
        <v>307</v>
      </c>
      <c r="D73" t="s">
        <v>204</v>
      </c>
      <c r="E73" s="40">
        <v>44000</v>
      </c>
      <c r="F73" s="40">
        <f>E73*0.0287</f>
        <v>1262.8</v>
      </c>
      <c r="G73" s="40">
        <v>1007.19</v>
      </c>
      <c r="H73" s="40">
        <f t="shared" ref="H73:H78" si="12">E73*0.0304</f>
        <v>1337.6</v>
      </c>
      <c r="I73" s="40">
        <v>1395</v>
      </c>
      <c r="J73" s="60">
        <v>5002.59</v>
      </c>
      <c r="K73" s="60">
        <f>E73-J73</f>
        <v>38997.410000000003</v>
      </c>
    </row>
    <row r="74" spans="1:11" x14ac:dyDescent="0.25">
      <c r="A74" t="s">
        <v>168</v>
      </c>
      <c r="B74" t="s">
        <v>338</v>
      </c>
      <c r="C74" s="13" t="s">
        <v>308</v>
      </c>
      <c r="D74" t="s">
        <v>203</v>
      </c>
      <c r="E74" s="40">
        <v>45000</v>
      </c>
      <c r="F74" s="40">
        <f>E74*0.0287</f>
        <v>1291.5</v>
      </c>
      <c r="G74" s="40">
        <v>1148.33</v>
      </c>
      <c r="H74" s="40">
        <f t="shared" si="12"/>
        <v>1368</v>
      </c>
      <c r="I74" s="40">
        <v>175</v>
      </c>
      <c r="J74" s="60">
        <v>3982.83</v>
      </c>
      <c r="K74" s="60">
        <f t="shared" ref="K74:K76" si="13">E74-J74</f>
        <v>41017.17</v>
      </c>
    </row>
    <row r="75" spans="1:11" x14ac:dyDescent="0.25">
      <c r="A75" t="s">
        <v>169</v>
      </c>
      <c r="B75" t="s">
        <v>16</v>
      </c>
      <c r="C75" s="13" t="s">
        <v>307</v>
      </c>
      <c r="D75" t="s">
        <v>203</v>
      </c>
      <c r="E75" s="40">
        <v>89500</v>
      </c>
      <c r="F75" s="40">
        <f>E75*0.0287</f>
        <v>2568.65</v>
      </c>
      <c r="G75" s="40">
        <v>9635.51</v>
      </c>
      <c r="H75" s="40">
        <f t="shared" si="12"/>
        <v>2720.8</v>
      </c>
      <c r="I75" s="40">
        <v>1617.5</v>
      </c>
      <c r="J75" s="60">
        <v>16542.46</v>
      </c>
      <c r="K75" s="60">
        <f>E75-J75</f>
        <v>72957.539999999994</v>
      </c>
    </row>
    <row r="76" spans="1:11" x14ac:dyDescent="0.25">
      <c r="A76" s="5" t="s">
        <v>337</v>
      </c>
      <c r="B76" s="5" t="s">
        <v>338</v>
      </c>
      <c r="C76" s="13" t="s">
        <v>308</v>
      </c>
      <c r="D76" s="8" t="s">
        <v>204</v>
      </c>
      <c r="E76" s="40">
        <v>44000</v>
      </c>
      <c r="F76" s="40">
        <f>E76*0.0287</f>
        <v>1262.8</v>
      </c>
      <c r="G76" s="40">
        <v>1007.19</v>
      </c>
      <c r="H76" s="40">
        <f t="shared" si="12"/>
        <v>1337.6</v>
      </c>
      <c r="I76" s="40">
        <v>175</v>
      </c>
      <c r="J76" s="60">
        <v>3782.59</v>
      </c>
      <c r="K76" s="60">
        <f t="shared" si="13"/>
        <v>40217.410000000003</v>
      </c>
    </row>
    <row r="77" spans="1:11" x14ac:dyDescent="0.25">
      <c r="A77" s="5" t="s">
        <v>339</v>
      </c>
      <c r="B77" s="5" t="s">
        <v>338</v>
      </c>
      <c r="C77" s="13" t="s">
        <v>308</v>
      </c>
      <c r="D77" s="8" t="s">
        <v>204</v>
      </c>
      <c r="E77" s="40">
        <v>44000</v>
      </c>
      <c r="F77" s="40">
        <v>1262.8</v>
      </c>
      <c r="G77" s="40">
        <v>1007.19</v>
      </c>
      <c r="H77" s="40">
        <f t="shared" si="12"/>
        <v>1337.6</v>
      </c>
      <c r="I77" s="40">
        <v>175</v>
      </c>
      <c r="J77" s="60">
        <v>3782.59</v>
      </c>
      <c r="K77" s="60">
        <f>E77-J77</f>
        <v>40217.410000000003</v>
      </c>
    </row>
    <row r="78" spans="1:11" x14ac:dyDescent="0.25">
      <c r="A78" t="s">
        <v>463</v>
      </c>
      <c r="B78" t="s">
        <v>338</v>
      </c>
      <c r="C78" s="13" t="s">
        <v>308</v>
      </c>
      <c r="D78" s="8" t="s">
        <v>204</v>
      </c>
      <c r="E78" s="40">
        <v>47000</v>
      </c>
      <c r="F78" s="40">
        <v>1348.9</v>
      </c>
      <c r="G78" s="60">
        <v>1430.6</v>
      </c>
      <c r="H78" s="40">
        <f t="shared" si="12"/>
        <v>1428.8</v>
      </c>
      <c r="I78" s="40">
        <v>25</v>
      </c>
      <c r="J78" s="60">
        <v>4233.3</v>
      </c>
      <c r="K78" s="60">
        <f>E78-J78</f>
        <v>42766.7</v>
      </c>
    </row>
    <row r="79" spans="1:11" x14ac:dyDescent="0.25">
      <c r="A79" s="2" t="s">
        <v>12</v>
      </c>
      <c r="B79" s="2">
        <v>6</v>
      </c>
      <c r="C79" s="14"/>
      <c r="D79" s="2"/>
      <c r="E79" s="48">
        <f t="shared" ref="E79:J79" si="14">SUM(E73:E78)</f>
        <v>313500</v>
      </c>
      <c r="F79" s="48">
        <f t="shared" si="14"/>
        <v>8997.4500000000007</v>
      </c>
      <c r="G79" s="48">
        <f t="shared" si="14"/>
        <v>15236.01</v>
      </c>
      <c r="H79" s="48">
        <f t="shared" si="14"/>
        <v>9530.4</v>
      </c>
      <c r="I79" s="48">
        <f t="shared" si="14"/>
        <v>3562.5</v>
      </c>
      <c r="J79" s="48">
        <f t="shared" si="14"/>
        <v>37326.36</v>
      </c>
      <c r="K79" s="48">
        <f>SUM(K73:K78)</f>
        <v>276173.64</v>
      </c>
    </row>
    <row r="81" spans="1:11" x14ac:dyDescent="0.25">
      <c r="A81" s="4" t="s">
        <v>281</v>
      </c>
      <c r="B81" s="4"/>
      <c r="C81" s="16"/>
      <c r="D81" s="4"/>
      <c r="E81" s="52"/>
      <c r="F81" s="52"/>
      <c r="G81" s="52"/>
      <c r="H81" s="52"/>
      <c r="I81" s="52"/>
      <c r="J81" s="52"/>
      <c r="K81" s="52"/>
    </row>
    <row r="82" spans="1:11" x14ac:dyDescent="0.25">
      <c r="A82" s="5" t="s">
        <v>167</v>
      </c>
      <c r="B82" s="5" t="s">
        <v>90</v>
      </c>
      <c r="C82" s="13" t="s">
        <v>307</v>
      </c>
      <c r="D82" s="5" t="s">
        <v>204</v>
      </c>
      <c r="E82" s="38">
        <v>51000</v>
      </c>
      <c r="F82" s="38">
        <v>1463.7</v>
      </c>
      <c r="G82" s="22">
        <v>1995.14</v>
      </c>
      <c r="H82" s="23">
        <v>1550.4</v>
      </c>
      <c r="I82" s="23">
        <v>175</v>
      </c>
      <c r="J82" s="23">
        <v>5184.24</v>
      </c>
      <c r="K82" s="23">
        <f>E82-J82</f>
        <v>45815.76</v>
      </c>
    </row>
    <row r="83" spans="1:11" x14ac:dyDescent="0.25">
      <c r="A83" s="2" t="s">
        <v>12</v>
      </c>
      <c r="B83" s="2">
        <v>1</v>
      </c>
      <c r="C83" s="14"/>
      <c r="D83" s="2"/>
      <c r="E83" s="48">
        <f>E82</f>
        <v>51000</v>
      </c>
      <c r="F83" s="48">
        <f>+F82</f>
        <v>1463.7</v>
      </c>
      <c r="G83" s="48">
        <f>G82</f>
        <v>1995.14</v>
      </c>
      <c r="H83" s="48">
        <f>H82</f>
        <v>1550.4</v>
      </c>
      <c r="I83" s="48">
        <f>I82</f>
        <v>175</v>
      </c>
      <c r="J83" s="48">
        <f>J82</f>
        <v>5184.24</v>
      </c>
      <c r="K83" s="48">
        <f>K82</f>
        <v>45815.76</v>
      </c>
    </row>
    <row r="84" spans="1:11" x14ac:dyDescent="0.25">
      <c r="C84"/>
    </row>
    <row r="85" spans="1:11" x14ac:dyDescent="0.25">
      <c r="A85" s="70" t="s">
        <v>175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1" x14ac:dyDescent="0.25">
      <c r="A86" t="s">
        <v>261</v>
      </c>
      <c r="B86" s="7" t="s">
        <v>19</v>
      </c>
      <c r="C86" s="13" t="s">
        <v>307</v>
      </c>
      <c r="D86" t="s">
        <v>204</v>
      </c>
      <c r="E86" s="40">
        <v>27500</v>
      </c>
      <c r="F86" s="38">
        <f>E86*0.0287</f>
        <v>789.25</v>
      </c>
      <c r="G86" s="40">
        <v>0</v>
      </c>
      <c r="H86" s="40">
        <f>E86*0.0304</f>
        <v>836</v>
      </c>
      <c r="I86" s="40">
        <v>1175</v>
      </c>
      <c r="J86" s="40">
        <v>2800.25</v>
      </c>
      <c r="K86" s="60">
        <f>E86-J86</f>
        <v>24699.75</v>
      </c>
    </row>
    <row r="87" spans="1:11" x14ac:dyDescent="0.25">
      <c r="A87" t="s">
        <v>407</v>
      </c>
      <c r="B87" t="s">
        <v>432</v>
      </c>
      <c r="C87" s="13" t="s">
        <v>307</v>
      </c>
      <c r="D87" t="s">
        <v>380</v>
      </c>
      <c r="E87" s="40">
        <v>76000</v>
      </c>
      <c r="F87" s="40">
        <f>E87*0.0287</f>
        <v>2181.1999999999998</v>
      </c>
      <c r="G87" s="40">
        <v>0</v>
      </c>
      <c r="H87" s="40">
        <f>E87*0.0304</f>
        <v>2310.4</v>
      </c>
      <c r="I87" s="40">
        <v>25</v>
      </c>
      <c r="J87" s="60">
        <v>4516.6000000000004</v>
      </c>
      <c r="K87" s="60">
        <f>E87-J87</f>
        <v>71483.399999999994</v>
      </c>
    </row>
    <row r="88" spans="1:11" x14ac:dyDescent="0.25">
      <c r="A88" s="24" t="s">
        <v>12</v>
      </c>
      <c r="B88" s="24">
        <v>2</v>
      </c>
      <c r="C88" s="25"/>
      <c r="D88" s="24"/>
      <c r="E88" s="47">
        <f t="shared" ref="E88:J88" si="15">SUM(E86:E87)</f>
        <v>103500</v>
      </c>
      <c r="F88" s="47">
        <f t="shared" si="15"/>
        <v>2970.45</v>
      </c>
      <c r="G88" s="47">
        <f t="shared" si="15"/>
        <v>0</v>
      </c>
      <c r="H88" s="47">
        <f t="shared" si="15"/>
        <v>3146.4</v>
      </c>
      <c r="I88" s="47">
        <f>SUM(I86:I87)</f>
        <v>1200</v>
      </c>
      <c r="J88" s="47">
        <f t="shared" si="15"/>
        <v>7316.85</v>
      </c>
      <c r="K88" s="47">
        <f>SUM(K86:K87)</f>
        <v>96183.15</v>
      </c>
    </row>
    <row r="89" spans="1:11" x14ac:dyDescent="0.25">
      <c r="A89" s="1"/>
      <c r="B89" s="1"/>
      <c r="C89" s="16"/>
      <c r="D89" s="1"/>
      <c r="E89" s="53"/>
      <c r="F89" s="53"/>
      <c r="G89" s="53"/>
      <c r="H89" s="53"/>
      <c r="I89" s="53"/>
      <c r="J89" s="53"/>
      <c r="K89" s="53"/>
    </row>
    <row r="90" spans="1:11" x14ac:dyDescent="0.25">
      <c r="A90" s="70" t="s">
        <v>375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x14ac:dyDescent="0.25">
      <c r="A91" t="s">
        <v>458</v>
      </c>
      <c r="B91" t="s">
        <v>318</v>
      </c>
      <c r="C91" s="13" t="s">
        <v>307</v>
      </c>
      <c r="D91" t="s">
        <v>203</v>
      </c>
      <c r="E91" s="40">
        <v>45000</v>
      </c>
      <c r="F91" s="40">
        <f>E91*0.0287</f>
        <v>1291.5</v>
      </c>
      <c r="G91" s="40">
        <v>0</v>
      </c>
      <c r="H91" s="40">
        <v>1368</v>
      </c>
      <c r="I91" s="40">
        <v>3299.9</v>
      </c>
      <c r="J91" s="40">
        <v>5959.4</v>
      </c>
      <c r="K91" s="40">
        <f>E91-J91</f>
        <v>39040.6</v>
      </c>
    </row>
    <row r="92" spans="1:11" x14ac:dyDescent="0.25">
      <c r="A92" t="s">
        <v>49</v>
      </c>
      <c r="B92" t="s">
        <v>318</v>
      </c>
      <c r="C92" s="13" t="s">
        <v>307</v>
      </c>
      <c r="D92" t="s">
        <v>203</v>
      </c>
      <c r="E92" s="40">
        <v>76000</v>
      </c>
      <c r="F92" s="40">
        <f>E92*0.0287</f>
        <v>2181.1999999999998</v>
      </c>
      <c r="G92" s="40">
        <v>6497.56</v>
      </c>
      <c r="H92" s="40">
        <v>2310.4</v>
      </c>
      <c r="I92" s="40">
        <v>145</v>
      </c>
      <c r="J92" s="40">
        <v>11134.16</v>
      </c>
      <c r="K92" s="40">
        <f>E92-J92</f>
        <v>64865.84</v>
      </c>
    </row>
    <row r="93" spans="1:11" x14ac:dyDescent="0.25">
      <c r="A93" s="24" t="s">
        <v>12</v>
      </c>
      <c r="B93" s="24">
        <v>2</v>
      </c>
      <c r="C93" s="25"/>
      <c r="D93" s="24"/>
      <c r="E93" s="47">
        <f t="shared" ref="E93:J93" si="16">SUM(E91:E92)</f>
        <v>121000</v>
      </c>
      <c r="F93" s="47">
        <f t="shared" si="16"/>
        <v>3472.7</v>
      </c>
      <c r="G93" s="47">
        <f t="shared" si="16"/>
        <v>6497.56</v>
      </c>
      <c r="H93" s="47">
        <f t="shared" si="16"/>
        <v>3678.4</v>
      </c>
      <c r="I93" s="47">
        <f t="shared" si="16"/>
        <v>3444.9</v>
      </c>
      <c r="J93" s="47">
        <f t="shared" si="16"/>
        <v>17093.560000000001</v>
      </c>
      <c r="K93" s="47">
        <f>SUM(K91:K92)</f>
        <v>103906.44</v>
      </c>
    </row>
    <row r="95" spans="1:11" x14ac:dyDescent="0.25">
      <c r="A95" s="70" t="s">
        <v>283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1" x14ac:dyDescent="0.25">
      <c r="A96" t="s">
        <v>24</v>
      </c>
      <c r="B96" t="s">
        <v>238</v>
      </c>
      <c r="C96" s="13" t="s">
        <v>307</v>
      </c>
      <c r="D96" t="s">
        <v>203</v>
      </c>
      <c r="E96" s="40">
        <v>89500</v>
      </c>
      <c r="F96" s="40">
        <v>2568.65</v>
      </c>
      <c r="G96" s="60">
        <v>9241.14</v>
      </c>
      <c r="H96" s="40">
        <f>E96*0.0304</f>
        <v>2720.8</v>
      </c>
      <c r="I96" s="40">
        <v>14967.14</v>
      </c>
      <c r="J96" s="60">
        <v>29497.73</v>
      </c>
      <c r="K96" s="60">
        <f>E96-J96</f>
        <v>60002.27</v>
      </c>
    </row>
    <row r="97" spans="1:11" x14ac:dyDescent="0.25">
      <c r="A97" t="s">
        <v>198</v>
      </c>
      <c r="B97" t="s">
        <v>90</v>
      </c>
      <c r="C97" s="13" t="s">
        <v>307</v>
      </c>
      <c r="D97" t="s">
        <v>204</v>
      </c>
      <c r="E97" s="40">
        <v>66000</v>
      </c>
      <c r="F97" s="40">
        <v>1894.2</v>
      </c>
      <c r="G97" s="60">
        <v>4615.76</v>
      </c>
      <c r="H97" s="40">
        <f>E97*0.0304</f>
        <v>2006.4</v>
      </c>
      <c r="I97" s="40">
        <v>4108.5600000000004</v>
      </c>
      <c r="J97" s="60">
        <v>12624.92</v>
      </c>
      <c r="K97" s="60">
        <f>E97-J97</f>
        <v>53375.08</v>
      </c>
    </row>
    <row r="98" spans="1:11" x14ac:dyDescent="0.25">
      <c r="A98" s="5" t="s">
        <v>253</v>
      </c>
      <c r="B98" s="5" t="s">
        <v>274</v>
      </c>
      <c r="C98" s="13" t="s">
        <v>307</v>
      </c>
      <c r="D98" s="8" t="s">
        <v>204</v>
      </c>
      <c r="E98" s="40">
        <v>44000</v>
      </c>
      <c r="F98" s="40">
        <v>1262.8</v>
      </c>
      <c r="G98" s="60">
        <v>1007.19</v>
      </c>
      <c r="H98" s="40">
        <f>E98*0.0304</f>
        <v>1337.6</v>
      </c>
      <c r="I98" s="40">
        <v>1375</v>
      </c>
      <c r="J98" s="60">
        <v>4982.59</v>
      </c>
      <c r="K98" s="60">
        <f>E98-J98</f>
        <v>39017.410000000003</v>
      </c>
    </row>
    <row r="99" spans="1:11" s="11" customFormat="1" x14ac:dyDescent="0.25">
      <c r="A99" s="11" t="s">
        <v>406</v>
      </c>
      <c r="B99" s="11" t="s">
        <v>435</v>
      </c>
      <c r="C99" s="39" t="s">
        <v>307</v>
      </c>
      <c r="D99" s="11" t="s">
        <v>203</v>
      </c>
      <c r="E99" s="54">
        <v>56000</v>
      </c>
      <c r="F99" s="54">
        <v>1607.2</v>
      </c>
      <c r="G99" s="60">
        <v>2733.96</v>
      </c>
      <c r="H99" s="54">
        <v>1702.4</v>
      </c>
      <c r="I99" s="40">
        <v>2295</v>
      </c>
      <c r="J99" s="60">
        <v>8338.56</v>
      </c>
      <c r="K99" s="60">
        <f>E99-J99</f>
        <v>47661.440000000002</v>
      </c>
    </row>
    <row r="100" spans="1:11" s="11" customFormat="1" x14ac:dyDescent="0.25">
      <c r="A100" s="11" t="s">
        <v>467</v>
      </c>
      <c r="B100" s="11" t="s">
        <v>468</v>
      </c>
      <c r="C100" s="39" t="s">
        <v>307</v>
      </c>
      <c r="D100" s="11" t="s">
        <v>469</v>
      </c>
      <c r="E100" s="54">
        <v>65000</v>
      </c>
      <c r="F100" s="54">
        <v>1865.5</v>
      </c>
      <c r="G100" s="60">
        <v>4427.58</v>
      </c>
      <c r="H100" s="54">
        <v>1976</v>
      </c>
      <c r="I100" s="40">
        <v>25</v>
      </c>
      <c r="J100" s="40">
        <v>8294.08</v>
      </c>
      <c r="K100" s="60">
        <f>E100-J100</f>
        <v>56705.919999999998</v>
      </c>
    </row>
    <row r="101" spans="1:11" x14ac:dyDescent="0.25">
      <c r="A101" s="24" t="s">
        <v>12</v>
      </c>
      <c r="B101" s="24">
        <v>5</v>
      </c>
      <c r="C101" s="25"/>
      <c r="D101" s="24"/>
      <c r="E101" s="47">
        <f t="shared" ref="E101:K101" si="17">SUM(E96:E100)</f>
        <v>320500</v>
      </c>
      <c r="F101" s="47">
        <f t="shared" si="17"/>
        <v>9198.35</v>
      </c>
      <c r="G101" s="47">
        <f t="shared" si="17"/>
        <v>22025.63</v>
      </c>
      <c r="H101" s="47">
        <f t="shared" si="17"/>
        <v>9743.2000000000007</v>
      </c>
      <c r="I101" s="47">
        <f t="shared" si="17"/>
        <v>22770.7</v>
      </c>
      <c r="J101" s="47">
        <f t="shared" si="17"/>
        <v>63737.88</v>
      </c>
      <c r="K101" s="47">
        <f t="shared" si="17"/>
        <v>256762.12</v>
      </c>
    </row>
    <row r="103" spans="1:11" x14ac:dyDescent="0.25">
      <c r="A103" s="70" t="s">
        <v>284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x14ac:dyDescent="0.25">
      <c r="A104" t="s">
        <v>23</v>
      </c>
      <c r="B104" s="12" t="s">
        <v>392</v>
      </c>
      <c r="C104" s="13" t="s">
        <v>307</v>
      </c>
      <c r="D104" t="s">
        <v>203</v>
      </c>
      <c r="E104" s="40">
        <v>89500</v>
      </c>
      <c r="F104" s="40">
        <f>E104*0.0287</f>
        <v>2568.65</v>
      </c>
      <c r="G104" s="60">
        <v>9241.14</v>
      </c>
      <c r="H104" s="40">
        <f>E104*0.0304</f>
        <v>2720.8</v>
      </c>
      <c r="I104" s="40">
        <v>16003.22</v>
      </c>
      <c r="J104" s="60">
        <v>30533.81</v>
      </c>
      <c r="K104" s="40">
        <f>E104-J104</f>
        <v>58966.19</v>
      </c>
    </row>
    <row r="105" spans="1:11" x14ac:dyDescent="0.25">
      <c r="A105" s="24" t="s">
        <v>12</v>
      </c>
      <c r="B105" s="24">
        <v>1</v>
      </c>
      <c r="C105" s="25"/>
      <c r="D105" s="24"/>
      <c r="E105" s="47">
        <f>SUM(E104)</f>
        <v>89500</v>
      </c>
      <c r="F105" s="47">
        <f>SUM(F104)</f>
        <v>2568.65</v>
      </c>
      <c r="G105" s="47">
        <f>SUM(G104)</f>
        <v>9241.14</v>
      </c>
      <c r="H105" s="47">
        <f>SUM(H104)</f>
        <v>2720.8</v>
      </c>
      <c r="I105" s="47">
        <f>I104</f>
        <v>16003.22</v>
      </c>
      <c r="J105" s="47">
        <f>SUM(J104)</f>
        <v>30533.81</v>
      </c>
      <c r="K105" s="47">
        <f>SUM(K104)</f>
        <v>58966.19</v>
      </c>
    </row>
    <row r="107" spans="1:11" x14ac:dyDescent="0.25">
      <c r="A107" s="70" t="s">
        <v>285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1:11" x14ac:dyDescent="0.25">
      <c r="A108" t="s">
        <v>197</v>
      </c>
      <c r="B108" t="s">
        <v>95</v>
      </c>
      <c r="C108" s="13" t="s">
        <v>307</v>
      </c>
      <c r="D108" t="s">
        <v>204</v>
      </c>
      <c r="E108" s="40">
        <v>76000</v>
      </c>
      <c r="F108" s="40">
        <f>E108*0.0287</f>
        <v>2181.1999999999998</v>
      </c>
      <c r="G108" s="40">
        <v>6497.56</v>
      </c>
      <c r="H108" s="40">
        <f>E108*0.0304</f>
        <v>2310.4</v>
      </c>
      <c r="I108" s="40">
        <v>8579.9699999999993</v>
      </c>
      <c r="J108" s="60">
        <v>19569.13</v>
      </c>
      <c r="K108" s="60">
        <f>E108-J108</f>
        <v>56430.87</v>
      </c>
    </row>
    <row r="109" spans="1:11" x14ac:dyDescent="0.25">
      <c r="A109" t="s">
        <v>113</v>
      </c>
      <c r="B109" t="s">
        <v>274</v>
      </c>
      <c r="C109" s="13" t="s">
        <v>307</v>
      </c>
      <c r="D109" t="s">
        <v>203</v>
      </c>
      <c r="E109" s="40">
        <v>44000</v>
      </c>
      <c r="F109" s="40">
        <f>E109*0.0287</f>
        <v>1262.8</v>
      </c>
      <c r="G109" s="40">
        <v>1007.19</v>
      </c>
      <c r="H109" s="40">
        <f>E109*0.0304</f>
        <v>1337.6</v>
      </c>
      <c r="I109" s="40">
        <v>3345</v>
      </c>
      <c r="J109" s="60">
        <v>6952.59</v>
      </c>
      <c r="K109" s="60">
        <f>E109-J109</f>
        <v>37047.410000000003</v>
      </c>
    </row>
    <row r="110" spans="1:11" x14ac:dyDescent="0.25">
      <c r="A110" t="s">
        <v>334</v>
      </c>
      <c r="B110" t="s">
        <v>95</v>
      </c>
      <c r="C110" s="13" t="s">
        <v>307</v>
      </c>
      <c r="D110" t="s">
        <v>203</v>
      </c>
      <c r="E110" s="40">
        <v>56000</v>
      </c>
      <c r="F110" s="40">
        <v>1607.2</v>
      </c>
      <c r="G110" s="40">
        <v>0</v>
      </c>
      <c r="H110" s="40">
        <v>1702.4</v>
      </c>
      <c r="I110" s="40">
        <v>12266.48</v>
      </c>
      <c r="J110" s="60">
        <v>15576.08</v>
      </c>
      <c r="K110" s="60">
        <f>E110-J110</f>
        <v>40423.919999999998</v>
      </c>
    </row>
    <row r="111" spans="1:11" x14ac:dyDescent="0.25">
      <c r="A111" s="24" t="s">
        <v>12</v>
      </c>
      <c r="B111" s="24">
        <v>3</v>
      </c>
      <c r="C111" s="25"/>
      <c r="D111" s="24"/>
      <c r="E111" s="47">
        <f>E108+E109+E110</f>
        <v>176000</v>
      </c>
      <c r="F111" s="47">
        <f>SUM(F108:F110)</f>
        <v>5051.2</v>
      </c>
      <c r="G111" s="47">
        <f>SUM(G107:G109)+G110</f>
        <v>7504.75</v>
      </c>
      <c r="H111" s="47">
        <f>SUM(H107:H109)+H110</f>
        <v>5350.4</v>
      </c>
      <c r="I111" s="47">
        <f>SUM(I107:I109)+I110</f>
        <v>24191.45</v>
      </c>
      <c r="J111" s="47">
        <f>SUM(J107:J109)+J110</f>
        <v>42097.8</v>
      </c>
      <c r="K111" s="47">
        <f>SUM(K107:K109)+K110</f>
        <v>133902.20000000001</v>
      </c>
    </row>
    <row r="112" spans="1:11" x14ac:dyDescent="0.25">
      <c r="A112" s="1"/>
      <c r="B112" s="1"/>
      <c r="C112" s="16"/>
      <c r="D112" s="1"/>
      <c r="E112" s="49"/>
      <c r="F112" s="49"/>
      <c r="G112" s="49"/>
      <c r="H112" s="49"/>
      <c r="I112" s="49"/>
      <c r="J112" s="49"/>
      <c r="K112" s="49"/>
    </row>
    <row r="113" spans="1:11" x14ac:dyDescent="0.25">
      <c r="A113" s="70" t="s">
        <v>288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x14ac:dyDescent="0.25">
      <c r="A114" t="s">
        <v>207</v>
      </c>
      <c r="B114" t="s">
        <v>58</v>
      </c>
      <c r="C114" s="13" t="s">
        <v>307</v>
      </c>
      <c r="D114" t="s">
        <v>204</v>
      </c>
      <c r="E114" s="40">
        <v>19800</v>
      </c>
      <c r="F114" s="40">
        <f>E114*0.0287</f>
        <v>568.26</v>
      </c>
      <c r="G114" s="40">
        <v>0</v>
      </c>
      <c r="H114" s="40">
        <f>E114*0.0304</f>
        <v>601.91999999999996</v>
      </c>
      <c r="I114" s="40">
        <v>175</v>
      </c>
      <c r="J114" s="40">
        <f>F114+G114+H114+I114</f>
        <v>1345.18</v>
      </c>
      <c r="K114" s="40">
        <f>E114-J114</f>
        <v>18454.82</v>
      </c>
    </row>
    <row r="115" spans="1:11" x14ac:dyDescent="0.25">
      <c r="A115" s="11" t="s">
        <v>289</v>
      </c>
      <c r="B115" s="11" t="s">
        <v>58</v>
      </c>
      <c r="C115" s="39" t="s">
        <v>307</v>
      </c>
      <c r="D115" s="11" t="s">
        <v>204</v>
      </c>
      <c r="E115" s="54">
        <v>25000</v>
      </c>
      <c r="F115" s="54">
        <f>E115*0.0287</f>
        <v>717.5</v>
      </c>
      <c r="G115" s="54">
        <v>0</v>
      </c>
      <c r="H115" s="54">
        <f>E115*0.0304</f>
        <v>760</v>
      </c>
      <c r="I115" s="40">
        <v>5175</v>
      </c>
      <c r="J115" s="54">
        <v>6652.5</v>
      </c>
      <c r="K115" s="40">
        <f>E115-J115</f>
        <v>18347.5</v>
      </c>
    </row>
    <row r="116" spans="1:11" x14ac:dyDescent="0.25">
      <c r="A116" t="s">
        <v>240</v>
      </c>
      <c r="B116" t="s">
        <v>14</v>
      </c>
      <c r="C116" s="39" t="s">
        <v>308</v>
      </c>
      <c r="D116" s="11" t="s">
        <v>204</v>
      </c>
      <c r="E116" s="40">
        <v>35000</v>
      </c>
      <c r="F116" s="40">
        <v>1004.5</v>
      </c>
      <c r="G116" s="40">
        <v>0</v>
      </c>
      <c r="H116" s="40">
        <v>1064</v>
      </c>
      <c r="I116" s="40">
        <v>175</v>
      </c>
      <c r="J116" s="40">
        <v>2243.5</v>
      </c>
      <c r="K116" s="40">
        <f>E116-J116</f>
        <v>32756.5</v>
      </c>
    </row>
    <row r="117" spans="1:11" x14ac:dyDescent="0.25">
      <c r="A117" s="24" t="s">
        <v>12</v>
      </c>
      <c r="B117" s="24">
        <v>3</v>
      </c>
      <c r="C117" s="25"/>
      <c r="D117" s="24"/>
      <c r="E117" s="47">
        <f t="shared" ref="E117:K117" si="18">SUM(E114:E116)</f>
        <v>79800</v>
      </c>
      <c r="F117" s="47">
        <f t="shared" si="18"/>
        <v>2290.2600000000002</v>
      </c>
      <c r="G117" s="47">
        <f t="shared" si="18"/>
        <v>0</v>
      </c>
      <c r="H117" s="47">
        <f t="shared" si="18"/>
        <v>2425.92</v>
      </c>
      <c r="I117" s="47">
        <f t="shared" si="18"/>
        <v>5525</v>
      </c>
      <c r="J117" s="47">
        <f t="shared" si="18"/>
        <v>10241.18</v>
      </c>
      <c r="K117" s="47">
        <f t="shared" si="18"/>
        <v>69558.820000000007</v>
      </c>
    </row>
    <row r="118" spans="1:11" s="12" customFormat="1" x14ac:dyDescent="0.25">
      <c r="A118" s="1"/>
      <c r="B118" s="1"/>
      <c r="C118" s="16"/>
      <c r="D118" s="1"/>
      <c r="E118" s="53"/>
      <c r="F118" s="53"/>
      <c r="G118" s="53"/>
      <c r="H118" s="53"/>
      <c r="I118" s="53"/>
      <c r="J118" s="53"/>
      <c r="K118" s="53"/>
    </row>
    <row r="119" spans="1:11" x14ac:dyDescent="0.25">
      <c r="A119" s="72" t="s">
        <v>50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x14ac:dyDescent="0.25">
      <c r="A120" t="s">
        <v>51</v>
      </c>
      <c r="B120" t="s">
        <v>52</v>
      </c>
      <c r="C120" s="13" t="s">
        <v>307</v>
      </c>
      <c r="D120" t="s">
        <v>204</v>
      </c>
      <c r="E120" s="40">
        <v>23000</v>
      </c>
      <c r="F120" s="40">
        <f t="shared" ref="F120:F126" si="19">E120*0.0287</f>
        <v>660.1</v>
      </c>
      <c r="G120" s="40">
        <v>0</v>
      </c>
      <c r="H120" s="40">
        <v>699.2</v>
      </c>
      <c r="I120" s="40">
        <v>2111.4499999999998</v>
      </c>
      <c r="J120" s="40">
        <f t="shared" ref="J120:J126" si="20">+F120+G120+H120+I120</f>
        <v>3470.75</v>
      </c>
      <c r="K120" s="60">
        <f>E120-J120</f>
        <v>19529.25</v>
      </c>
    </row>
    <row r="121" spans="1:11" x14ac:dyDescent="0.25">
      <c r="A121" t="s">
        <v>41</v>
      </c>
      <c r="B121" t="s">
        <v>42</v>
      </c>
      <c r="C121" s="13" t="s">
        <v>308</v>
      </c>
      <c r="D121" t="s">
        <v>203</v>
      </c>
      <c r="E121" s="40">
        <v>24150</v>
      </c>
      <c r="F121" s="40">
        <f t="shared" si="19"/>
        <v>693.11</v>
      </c>
      <c r="G121" s="40">
        <v>0</v>
      </c>
      <c r="H121" s="40">
        <f>E121*0.0304</f>
        <v>734.16</v>
      </c>
      <c r="I121" s="40">
        <v>225</v>
      </c>
      <c r="J121" s="40">
        <f t="shared" si="20"/>
        <v>1652.27</v>
      </c>
      <c r="K121" s="60">
        <f t="shared" ref="K121:K126" si="21">E121-J121</f>
        <v>22497.73</v>
      </c>
    </row>
    <row r="122" spans="1:11" x14ac:dyDescent="0.25">
      <c r="A122" t="s">
        <v>53</v>
      </c>
      <c r="B122" t="s">
        <v>54</v>
      </c>
      <c r="C122" s="13" t="s">
        <v>308</v>
      </c>
      <c r="D122" t="s">
        <v>203</v>
      </c>
      <c r="E122" s="40">
        <v>23100</v>
      </c>
      <c r="F122" s="40">
        <f t="shared" si="19"/>
        <v>662.97</v>
      </c>
      <c r="G122" s="40">
        <v>0</v>
      </c>
      <c r="H122" s="40">
        <f>E122*0.0304</f>
        <v>702.24</v>
      </c>
      <c r="I122" s="40">
        <v>8623.2800000000007</v>
      </c>
      <c r="J122" s="40">
        <f t="shared" si="20"/>
        <v>9988.49</v>
      </c>
      <c r="K122" s="60">
        <f t="shared" si="21"/>
        <v>13111.51</v>
      </c>
    </row>
    <row r="123" spans="1:11" s="1" customFormat="1" x14ac:dyDescent="0.25">
      <c r="A123" t="s">
        <v>55</v>
      </c>
      <c r="B123" t="s">
        <v>416</v>
      </c>
      <c r="C123" s="13" t="s">
        <v>307</v>
      </c>
      <c r="D123" t="s">
        <v>204</v>
      </c>
      <c r="E123" s="40">
        <v>25000</v>
      </c>
      <c r="F123" s="40">
        <f t="shared" si="19"/>
        <v>717.5</v>
      </c>
      <c r="G123" s="40">
        <v>0</v>
      </c>
      <c r="H123" s="40">
        <f>E123*0.0304</f>
        <v>760</v>
      </c>
      <c r="I123" s="40">
        <v>275</v>
      </c>
      <c r="J123" s="40">
        <f t="shared" si="20"/>
        <v>1752.5</v>
      </c>
      <c r="K123" s="60">
        <f>E123-J123</f>
        <v>23247.5</v>
      </c>
    </row>
    <row r="124" spans="1:11" x14ac:dyDescent="0.25">
      <c r="A124" t="s">
        <v>56</v>
      </c>
      <c r="B124" t="s">
        <v>57</v>
      </c>
      <c r="C124" s="13" t="s">
        <v>307</v>
      </c>
      <c r="D124" t="s">
        <v>204</v>
      </c>
      <c r="E124" s="40">
        <v>18700</v>
      </c>
      <c r="F124" s="40">
        <f t="shared" si="19"/>
        <v>536.69000000000005</v>
      </c>
      <c r="G124" s="40">
        <v>0</v>
      </c>
      <c r="H124" s="40">
        <f>E124*0.0304</f>
        <v>568.48</v>
      </c>
      <c r="I124" s="40">
        <v>125</v>
      </c>
      <c r="J124" s="40">
        <f t="shared" si="20"/>
        <v>1230.17</v>
      </c>
      <c r="K124" s="60">
        <f t="shared" si="21"/>
        <v>17469.830000000002</v>
      </c>
    </row>
    <row r="125" spans="1:11" x14ac:dyDescent="0.25">
      <c r="A125" t="s">
        <v>290</v>
      </c>
      <c r="B125" t="s">
        <v>54</v>
      </c>
      <c r="C125" s="13" t="s">
        <v>308</v>
      </c>
      <c r="D125" t="s">
        <v>204</v>
      </c>
      <c r="E125" s="40">
        <v>23000</v>
      </c>
      <c r="F125" s="40">
        <f t="shared" si="19"/>
        <v>660.1</v>
      </c>
      <c r="G125" s="40">
        <v>0</v>
      </c>
      <c r="H125" s="40">
        <f>E125*0.0304</f>
        <v>699.2</v>
      </c>
      <c r="I125" s="40">
        <v>3583.28</v>
      </c>
      <c r="J125" s="40">
        <f t="shared" si="20"/>
        <v>4942.58</v>
      </c>
      <c r="K125" s="60">
        <f t="shared" si="21"/>
        <v>18057.419999999998</v>
      </c>
    </row>
    <row r="126" spans="1:11" x14ac:dyDescent="0.25">
      <c r="A126" t="s">
        <v>385</v>
      </c>
      <c r="B126" t="s">
        <v>206</v>
      </c>
      <c r="C126" s="13" t="s">
        <v>307</v>
      </c>
      <c r="D126" t="s">
        <v>203</v>
      </c>
      <c r="E126" s="40">
        <v>25000</v>
      </c>
      <c r="F126" s="40">
        <f t="shared" si="19"/>
        <v>717.5</v>
      </c>
      <c r="G126" s="40">
        <v>0</v>
      </c>
      <c r="H126" s="40">
        <v>760</v>
      </c>
      <c r="I126" s="40">
        <v>6891.35</v>
      </c>
      <c r="J126" s="40">
        <f t="shared" si="20"/>
        <v>8368.85</v>
      </c>
      <c r="K126" s="60">
        <f t="shared" si="21"/>
        <v>16631.150000000001</v>
      </c>
    </row>
    <row r="127" spans="1:11" x14ac:dyDescent="0.25">
      <c r="A127" s="2" t="s">
        <v>12</v>
      </c>
      <c r="B127" s="2">
        <v>7</v>
      </c>
      <c r="C127" s="14"/>
      <c r="D127" s="2"/>
      <c r="E127" s="48">
        <f t="shared" ref="E127:K127" si="22">SUM(E120:E126)</f>
        <v>161950</v>
      </c>
      <c r="F127" s="48">
        <f t="shared" si="22"/>
        <v>4647.97</v>
      </c>
      <c r="G127" s="48">
        <f t="shared" si="22"/>
        <v>0</v>
      </c>
      <c r="H127" s="48">
        <f t="shared" si="22"/>
        <v>4923.28</v>
      </c>
      <c r="I127" s="48">
        <f t="shared" si="22"/>
        <v>21834.36</v>
      </c>
      <c r="J127" s="48">
        <f t="shared" si="22"/>
        <v>31405.61</v>
      </c>
      <c r="K127" s="48">
        <f t="shared" si="22"/>
        <v>130544.39</v>
      </c>
    </row>
    <row r="128" spans="1:11" s="11" customFormat="1" x14ac:dyDescent="0.25">
      <c r="A128" s="1"/>
      <c r="B128" s="1"/>
      <c r="C128" s="16"/>
      <c r="D128" s="1"/>
      <c r="E128" s="49"/>
      <c r="F128" s="49"/>
      <c r="G128" s="49"/>
      <c r="H128" s="49"/>
      <c r="I128" s="49"/>
      <c r="J128" s="49"/>
      <c r="K128" s="49"/>
    </row>
    <row r="129" spans="1:11" x14ac:dyDescent="0.25">
      <c r="A129" s="71" t="s">
        <v>370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1:11" x14ac:dyDescent="0.25">
      <c r="A130" t="s">
        <v>319</v>
      </c>
      <c r="B130" t="s">
        <v>16</v>
      </c>
      <c r="C130" s="13" t="s">
        <v>307</v>
      </c>
      <c r="D130" t="s">
        <v>203</v>
      </c>
      <c r="E130" s="40">
        <v>50000</v>
      </c>
      <c r="F130" s="40">
        <v>1435</v>
      </c>
      <c r="G130" s="60">
        <v>1617.38</v>
      </c>
      <c r="H130" s="40">
        <v>1520</v>
      </c>
      <c r="I130" s="60">
        <v>1702.45</v>
      </c>
      <c r="J130" s="40">
        <v>6274.83</v>
      </c>
      <c r="K130" s="40">
        <f>E130-J130</f>
        <v>43725.17</v>
      </c>
    </row>
    <row r="131" spans="1:11" x14ac:dyDescent="0.25">
      <c r="A131" s="11" t="s">
        <v>459</v>
      </c>
      <c r="B131" s="11" t="s">
        <v>417</v>
      </c>
      <c r="C131" s="13" t="s">
        <v>307</v>
      </c>
      <c r="D131" t="s">
        <v>203</v>
      </c>
      <c r="E131" s="40">
        <v>36500</v>
      </c>
      <c r="F131" s="40">
        <f>E131*0.0287</f>
        <v>1047.55</v>
      </c>
      <c r="G131" s="40">
        <v>0</v>
      </c>
      <c r="H131" s="40">
        <f>E131*0.0304</f>
        <v>1109.5999999999999</v>
      </c>
      <c r="I131" s="60">
        <v>3370</v>
      </c>
      <c r="J131" s="40">
        <v>5527.15</v>
      </c>
      <c r="K131" s="40">
        <f>E131-J131</f>
        <v>30972.85</v>
      </c>
    </row>
    <row r="132" spans="1:11" x14ac:dyDescent="0.25">
      <c r="A132" t="s">
        <v>59</v>
      </c>
      <c r="B132" t="s">
        <v>250</v>
      </c>
      <c r="C132" s="13" t="s">
        <v>308</v>
      </c>
      <c r="D132" t="s">
        <v>204</v>
      </c>
      <c r="E132" s="40">
        <v>24500</v>
      </c>
      <c r="F132" s="40">
        <v>703.15</v>
      </c>
      <c r="G132" s="40">
        <v>0</v>
      </c>
      <c r="H132" s="40">
        <v>744.8</v>
      </c>
      <c r="I132" s="63">
        <v>275</v>
      </c>
      <c r="J132" s="40">
        <v>1722.95</v>
      </c>
      <c r="K132" s="40">
        <f>E132-J132</f>
        <v>22777.05</v>
      </c>
    </row>
    <row r="133" spans="1:11" x14ac:dyDescent="0.25">
      <c r="A133" s="24" t="s">
        <v>12</v>
      </c>
      <c r="B133" s="24">
        <v>3</v>
      </c>
      <c r="C133" s="25"/>
      <c r="D133" s="24"/>
      <c r="E133" s="47">
        <f t="shared" ref="E133:K133" si="23">SUM(E130:E132)</f>
        <v>111000</v>
      </c>
      <c r="F133" s="47">
        <f t="shared" si="23"/>
        <v>3185.7</v>
      </c>
      <c r="G133" s="47">
        <f>SUM(G130:G132)</f>
        <v>1617.38</v>
      </c>
      <c r="H133" s="47">
        <f t="shared" si="23"/>
        <v>3374.4</v>
      </c>
      <c r="I133" s="47">
        <f t="shared" si="23"/>
        <v>5347.45</v>
      </c>
      <c r="J133" s="47">
        <f t="shared" si="23"/>
        <v>13524.93</v>
      </c>
      <c r="K133" s="47">
        <f t="shared" si="23"/>
        <v>97475.07</v>
      </c>
    </row>
    <row r="135" spans="1:11" x14ac:dyDescent="0.25">
      <c r="A135" s="70" t="s">
        <v>382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x14ac:dyDescent="0.25">
      <c r="A136" t="s">
        <v>61</v>
      </c>
      <c r="B136" t="s">
        <v>60</v>
      </c>
      <c r="C136" s="13" t="s">
        <v>307</v>
      </c>
      <c r="D136" t="s">
        <v>204</v>
      </c>
      <c r="E136" s="40">
        <v>20000</v>
      </c>
      <c r="F136" s="40">
        <f t="shared" ref="F136:F148" si="24">E136*0.0287</f>
        <v>574</v>
      </c>
      <c r="G136" s="40">
        <v>0</v>
      </c>
      <c r="H136" s="40">
        <v>608</v>
      </c>
      <c r="I136" s="40">
        <v>1200</v>
      </c>
      <c r="J136" s="60">
        <v>2382</v>
      </c>
      <c r="K136" s="60">
        <f t="shared" ref="K136:K144" si="25">E136-J136</f>
        <v>17618</v>
      </c>
    </row>
    <row r="137" spans="1:11" x14ac:dyDescent="0.25">
      <c r="A137" t="s">
        <v>62</v>
      </c>
      <c r="B137" t="s">
        <v>76</v>
      </c>
      <c r="C137" s="13" t="s">
        <v>308</v>
      </c>
      <c r="D137" t="s">
        <v>204</v>
      </c>
      <c r="E137" s="40">
        <v>25000</v>
      </c>
      <c r="F137" s="40">
        <f t="shared" si="24"/>
        <v>717.5</v>
      </c>
      <c r="G137" s="40">
        <v>0</v>
      </c>
      <c r="H137" s="40">
        <v>760</v>
      </c>
      <c r="I137" s="40">
        <v>1365</v>
      </c>
      <c r="J137" s="60">
        <v>2842.5</v>
      </c>
      <c r="K137" s="60">
        <f t="shared" si="25"/>
        <v>22157.5</v>
      </c>
    </row>
    <row r="138" spans="1:11" x14ac:dyDescent="0.25">
      <c r="A138" t="s">
        <v>63</v>
      </c>
      <c r="B138" t="s">
        <v>60</v>
      </c>
      <c r="C138" s="13" t="s">
        <v>307</v>
      </c>
      <c r="D138" t="s">
        <v>203</v>
      </c>
      <c r="E138" s="40">
        <v>20000</v>
      </c>
      <c r="F138" s="40">
        <f t="shared" si="24"/>
        <v>574</v>
      </c>
      <c r="G138" s="40">
        <v>0</v>
      </c>
      <c r="H138" s="40">
        <v>608</v>
      </c>
      <c r="I138" s="40">
        <v>3488.56</v>
      </c>
      <c r="J138" s="60">
        <v>4670.5600000000004</v>
      </c>
      <c r="K138" s="60">
        <f t="shared" si="25"/>
        <v>15329.44</v>
      </c>
    </row>
    <row r="139" spans="1:11" x14ac:dyDescent="0.25">
      <c r="A139" t="s">
        <v>257</v>
      </c>
      <c r="B139" s="7" t="s">
        <v>60</v>
      </c>
      <c r="C139" s="13" t="s">
        <v>307</v>
      </c>
      <c r="D139" s="9" t="s">
        <v>204</v>
      </c>
      <c r="E139" s="40">
        <v>20000</v>
      </c>
      <c r="F139" s="40">
        <f t="shared" si="24"/>
        <v>574</v>
      </c>
      <c r="G139" s="40">
        <v>0</v>
      </c>
      <c r="H139" s="40">
        <v>608</v>
      </c>
      <c r="I139" s="40">
        <v>2093.44</v>
      </c>
      <c r="J139" s="60">
        <v>3275.44</v>
      </c>
      <c r="K139" s="60">
        <f t="shared" si="25"/>
        <v>16724.560000000001</v>
      </c>
    </row>
    <row r="140" spans="1:11" x14ac:dyDescent="0.25">
      <c r="A140" t="s">
        <v>262</v>
      </c>
      <c r="B140" s="7" t="s">
        <v>76</v>
      </c>
      <c r="C140" s="13" t="s">
        <v>308</v>
      </c>
      <c r="D140" s="9" t="s">
        <v>204</v>
      </c>
      <c r="E140" s="40">
        <v>23000</v>
      </c>
      <c r="F140" s="40">
        <f t="shared" si="24"/>
        <v>660.1</v>
      </c>
      <c r="G140" s="40">
        <v>0</v>
      </c>
      <c r="H140" s="40">
        <v>699.2</v>
      </c>
      <c r="I140" s="40">
        <v>275</v>
      </c>
      <c r="J140" s="60">
        <v>1634.3</v>
      </c>
      <c r="K140" s="60">
        <f t="shared" si="25"/>
        <v>21365.7</v>
      </c>
    </row>
    <row r="141" spans="1:11" x14ac:dyDescent="0.25">
      <c r="A141" t="s">
        <v>276</v>
      </c>
      <c r="B141" s="7" t="s">
        <v>436</v>
      </c>
      <c r="C141" s="13" t="s">
        <v>308</v>
      </c>
      <c r="D141" s="9" t="s">
        <v>204</v>
      </c>
      <c r="E141" s="40">
        <v>32000</v>
      </c>
      <c r="F141" s="40">
        <f t="shared" si="24"/>
        <v>918.4</v>
      </c>
      <c r="G141" s="40">
        <v>0</v>
      </c>
      <c r="H141" s="40">
        <v>972.8</v>
      </c>
      <c r="I141" s="40">
        <v>175</v>
      </c>
      <c r="J141" s="60">
        <v>2066.1999999999998</v>
      </c>
      <c r="K141" s="60">
        <f t="shared" si="25"/>
        <v>29933.8</v>
      </c>
    </row>
    <row r="142" spans="1:11" x14ac:dyDescent="0.25">
      <c r="A142" t="s">
        <v>64</v>
      </c>
      <c r="B142" t="s">
        <v>65</v>
      </c>
      <c r="C142" s="13" t="s">
        <v>307</v>
      </c>
      <c r="D142" t="s">
        <v>203</v>
      </c>
      <c r="E142" s="40">
        <v>55000</v>
      </c>
      <c r="F142" s="40">
        <f t="shared" si="24"/>
        <v>1578.5</v>
      </c>
      <c r="G142" s="60">
        <v>2559.6799999999998</v>
      </c>
      <c r="H142" s="40">
        <v>1672</v>
      </c>
      <c r="I142" s="40">
        <v>275</v>
      </c>
      <c r="J142" s="60">
        <v>6085.18</v>
      </c>
      <c r="K142" s="60">
        <f t="shared" si="25"/>
        <v>48914.82</v>
      </c>
    </row>
    <row r="143" spans="1:11" x14ac:dyDescent="0.25">
      <c r="A143" t="s">
        <v>66</v>
      </c>
      <c r="B143" t="s">
        <v>67</v>
      </c>
      <c r="C143" s="13" t="s">
        <v>308</v>
      </c>
      <c r="D143" t="s">
        <v>204</v>
      </c>
      <c r="E143" s="40">
        <v>20000</v>
      </c>
      <c r="F143" s="40">
        <f t="shared" si="24"/>
        <v>574</v>
      </c>
      <c r="G143" s="40">
        <v>0</v>
      </c>
      <c r="H143" s="40">
        <v>608</v>
      </c>
      <c r="I143" s="40">
        <v>7309.44</v>
      </c>
      <c r="J143" s="60">
        <v>8491.44</v>
      </c>
      <c r="K143" s="60">
        <f t="shared" si="25"/>
        <v>11508.56</v>
      </c>
    </row>
    <row r="144" spans="1:11" x14ac:dyDescent="0.25">
      <c r="A144" t="s">
        <v>179</v>
      </c>
      <c r="B144" t="s">
        <v>178</v>
      </c>
      <c r="C144" s="13" t="s">
        <v>308</v>
      </c>
      <c r="D144" t="s">
        <v>204</v>
      </c>
      <c r="E144" s="40">
        <v>26250</v>
      </c>
      <c r="F144" s="40">
        <f t="shared" si="24"/>
        <v>753.38</v>
      </c>
      <c r="G144" s="40">
        <v>0</v>
      </c>
      <c r="H144" s="40">
        <v>798</v>
      </c>
      <c r="I144" s="40">
        <v>5683.86</v>
      </c>
      <c r="J144" s="60">
        <v>7235.24</v>
      </c>
      <c r="K144" s="60">
        <f t="shared" si="25"/>
        <v>19014.759999999998</v>
      </c>
    </row>
    <row r="145" spans="1:11" x14ac:dyDescent="0.25">
      <c r="A145" t="s">
        <v>180</v>
      </c>
      <c r="B145" t="s">
        <v>19</v>
      </c>
      <c r="C145" s="13" t="s">
        <v>307</v>
      </c>
      <c r="D145" t="s">
        <v>204</v>
      </c>
      <c r="E145" s="40">
        <v>27000</v>
      </c>
      <c r="F145" s="40">
        <f t="shared" si="24"/>
        <v>774.9</v>
      </c>
      <c r="G145" s="40">
        <v>0</v>
      </c>
      <c r="H145" s="40">
        <v>820.8</v>
      </c>
      <c r="I145" s="40">
        <v>125</v>
      </c>
      <c r="J145" s="60">
        <v>1720.7</v>
      </c>
      <c r="K145" s="60">
        <f t="shared" ref="K145:K166" si="26">E145-J145</f>
        <v>25279.3</v>
      </c>
    </row>
    <row r="146" spans="1:11" x14ac:dyDescent="0.25">
      <c r="A146" t="s">
        <v>277</v>
      </c>
      <c r="B146" t="s">
        <v>67</v>
      </c>
      <c r="C146" s="13" t="s">
        <v>308</v>
      </c>
      <c r="D146" t="s">
        <v>204</v>
      </c>
      <c r="E146" s="40">
        <v>20000</v>
      </c>
      <c r="F146" s="40">
        <f t="shared" si="24"/>
        <v>574</v>
      </c>
      <c r="G146" s="40">
        <v>0</v>
      </c>
      <c r="H146" s="40">
        <v>608</v>
      </c>
      <c r="I146" s="40">
        <v>9525.4599999999991</v>
      </c>
      <c r="J146" s="60">
        <v>10707.46</v>
      </c>
      <c r="K146" s="60">
        <f>E146-J146</f>
        <v>9292.5400000000009</v>
      </c>
    </row>
    <row r="147" spans="1:11" x14ac:dyDescent="0.25">
      <c r="A147" t="s">
        <v>68</v>
      </c>
      <c r="B147" t="s">
        <v>19</v>
      </c>
      <c r="C147" s="13" t="s">
        <v>307</v>
      </c>
      <c r="D147" t="s">
        <v>203</v>
      </c>
      <c r="E147" s="40">
        <v>26250</v>
      </c>
      <c r="F147" s="40">
        <f t="shared" si="24"/>
        <v>753.38</v>
      </c>
      <c r="G147" s="40">
        <v>0</v>
      </c>
      <c r="H147" s="40">
        <v>798</v>
      </c>
      <c r="I147" s="40">
        <v>295</v>
      </c>
      <c r="J147" s="60">
        <v>1846.38</v>
      </c>
      <c r="K147" s="60">
        <f t="shared" si="26"/>
        <v>24403.62</v>
      </c>
    </row>
    <row r="148" spans="1:11" x14ac:dyDescent="0.25">
      <c r="A148" t="s">
        <v>69</v>
      </c>
      <c r="B148" t="s">
        <v>60</v>
      </c>
      <c r="C148" s="13" t="s">
        <v>307</v>
      </c>
      <c r="D148" t="s">
        <v>203</v>
      </c>
      <c r="E148" s="40">
        <v>20000</v>
      </c>
      <c r="F148" s="40">
        <f t="shared" si="24"/>
        <v>574</v>
      </c>
      <c r="G148" s="40">
        <v>0</v>
      </c>
      <c r="H148" s="40">
        <v>608</v>
      </c>
      <c r="I148" s="40">
        <v>125</v>
      </c>
      <c r="J148" s="60">
        <v>1307</v>
      </c>
      <c r="K148" s="60">
        <f t="shared" si="26"/>
        <v>18693</v>
      </c>
    </row>
    <row r="149" spans="1:11" x14ac:dyDescent="0.25">
      <c r="A149" t="s">
        <v>320</v>
      </c>
      <c r="B149" t="s">
        <v>60</v>
      </c>
      <c r="C149" s="13" t="s">
        <v>307</v>
      </c>
      <c r="D149" t="s">
        <v>203</v>
      </c>
      <c r="E149" s="40">
        <v>20000</v>
      </c>
      <c r="F149" s="40">
        <v>574</v>
      </c>
      <c r="G149" s="40">
        <v>0</v>
      </c>
      <c r="H149" s="40">
        <v>608</v>
      </c>
      <c r="I149" s="40">
        <v>275</v>
      </c>
      <c r="J149" s="60">
        <v>1457</v>
      </c>
      <c r="K149" s="60">
        <f t="shared" si="26"/>
        <v>18543</v>
      </c>
    </row>
    <row r="150" spans="1:11" x14ac:dyDescent="0.25">
      <c r="A150" t="s">
        <v>70</v>
      </c>
      <c r="B150" t="s">
        <v>71</v>
      </c>
      <c r="C150" s="13" t="s">
        <v>308</v>
      </c>
      <c r="D150" t="s">
        <v>203</v>
      </c>
      <c r="E150" s="40">
        <v>23467.5</v>
      </c>
      <c r="F150" s="40">
        <v>673.52</v>
      </c>
      <c r="G150" s="40">
        <v>0</v>
      </c>
      <c r="H150" s="40">
        <v>713.41</v>
      </c>
      <c r="I150" s="40">
        <v>250</v>
      </c>
      <c r="J150" s="60">
        <v>1636.93</v>
      </c>
      <c r="K150" s="60">
        <f t="shared" si="26"/>
        <v>21830.57</v>
      </c>
    </row>
    <row r="151" spans="1:11" x14ac:dyDescent="0.25">
      <c r="A151" s="11" t="s">
        <v>72</v>
      </c>
      <c r="B151" s="11" t="s">
        <v>107</v>
      </c>
      <c r="C151" s="13" t="s">
        <v>307</v>
      </c>
      <c r="D151" t="s">
        <v>204</v>
      </c>
      <c r="E151" s="40">
        <v>23500</v>
      </c>
      <c r="F151" s="40">
        <v>674.45</v>
      </c>
      <c r="G151" s="40">
        <v>0</v>
      </c>
      <c r="H151" s="40">
        <v>714.4</v>
      </c>
      <c r="I151" s="40">
        <v>275</v>
      </c>
      <c r="J151" s="60">
        <v>1663.85</v>
      </c>
      <c r="K151" s="60">
        <f t="shared" si="26"/>
        <v>21836.15</v>
      </c>
    </row>
    <row r="152" spans="1:11" x14ac:dyDescent="0.25">
      <c r="A152" t="s">
        <v>74</v>
      </c>
      <c r="B152" t="s">
        <v>60</v>
      </c>
      <c r="C152" s="13" t="s">
        <v>307</v>
      </c>
      <c r="D152" t="s">
        <v>204</v>
      </c>
      <c r="E152" s="40">
        <v>20000</v>
      </c>
      <c r="F152" s="40">
        <f t="shared" ref="F152:F158" si="27">E152*0.0287</f>
        <v>574</v>
      </c>
      <c r="G152" s="40">
        <v>0</v>
      </c>
      <c r="H152" s="40">
        <v>608</v>
      </c>
      <c r="I152" s="40">
        <v>3452.45</v>
      </c>
      <c r="J152" s="60">
        <v>4634.45</v>
      </c>
      <c r="K152" s="60">
        <f t="shared" si="26"/>
        <v>15365.55</v>
      </c>
    </row>
    <row r="153" spans="1:11" x14ac:dyDescent="0.25">
      <c r="A153" t="s">
        <v>75</v>
      </c>
      <c r="B153" t="s">
        <v>76</v>
      </c>
      <c r="C153" s="13" t="s">
        <v>308</v>
      </c>
      <c r="D153" t="s">
        <v>204</v>
      </c>
      <c r="E153" s="40">
        <v>23000</v>
      </c>
      <c r="F153" s="40">
        <f t="shared" si="27"/>
        <v>660.1</v>
      </c>
      <c r="G153" s="40">
        <v>0</v>
      </c>
      <c r="H153" s="40">
        <v>699.2</v>
      </c>
      <c r="I153" s="40">
        <v>275</v>
      </c>
      <c r="J153" s="60">
        <v>1634.3</v>
      </c>
      <c r="K153" s="60">
        <f t="shared" si="26"/>
        <v>21365.7</v>
      </c>
    </row>
    <row r="154" spans="1:11" x14ac:dyDescent="0.25">
      <c r="A154" t="s">
        <v>418</v>
      </c>
      <c r="B154" t="s">
        <v>457</v>
      </c>
      <c r="C154" s="13" t="s">
        <v>308</v>
      </c>
      <c r="D154" s="6" t="s">
        <v>204</v>
      </c>
      <c r="E154" s="40">
        <v>40000</v>
      </c>
      <c r="F154" s="40">
        <f t="shared" si="27"/>
        <v>1148</v>
      </c>
      <c r="G154">
        <v>442.65</v>
      </c>
      <c r="H154" s="40">
        <v>1216</v>
      </c>
      <c r="I154" s="40">
        <v>355</v>
      </c>
      <c r="J154" s="60">
        <v>3161.65</v>
      </c>
      <c r="K154" s="60">
        <f t="shared" si="26"/>
        <v>36838.35</v>
      </c>
    </row>
    <row r="155" spans="1:11" x14ac:dyDescent="0.25">
      <c r="A155" t="s">
        <v>242</v>
      </c>
      <c r="B155" t="s">
        <v>241</v>
      </c>
      <c r="C155" s="13" t="s">
        <v>308</v>
      </c>
      <c r="D155" s="6" t="s">
        <v>204</v>
      </c>
      <c r="E155" s="40">
        <v>20000</v>
      </c>
      <c r="F155" s="40">
        <f t="shared" si="27"/>
        <v>574</v>
      </c>
      <c r="G155" s="40">
        <v>0</v>
      </c>
      <c r="H155" s="40">
        <v>608</v>
      </c>
      <c r="I155" s="40">
        <v>5816.48</v>
      </c>
      <c r="J155" s="60">
        <v>6998.48</v>
      </c>
      <c r="K155" s="60">
        <f t="shared" ref="K155:K161" si="28">E155-J155</f>
        <v>13001.52</v>
      </c>
    </row>
    <row r="156" spans="1:11" x14ac:dyDescent="0.25">
      <c r="A156" s="5" t="s">
        <v>252</v>
      </c>
      <c r="B156" s="5" t="s">
        <v>60</v>
      </c>
      <c r="C156" s="13" t="s">
        <v>307</v>
      </c>
      <c r="D156" s="8" t="s">
        <v>204</v>
      </c>
      <c r="E156" s="40">
        <v>20000</v>
      </c>
      <c r="F156" s="40">
        <f t="shared" si="27"/>
        <v>574</v>
      </c>
      <c r="G156" s="40">
        <v>0</v>
      </c>
      <c r="H156" s="40">
        <v>608</v>
      </c>
      <c r="I156" s="40">
        <v>5781.84</v>
      </c>
      <c r="J156" s="60">
        <v>6963.84</v>
      </c>
      <c r="K156" s="60">
        <f t="shared" si="28"/>
        <v>13036.16</v>
      </c>
    </row>
    <row r="157" spans="1:11" x14ac:dyDescent="0.25">
      <c r="A157" t="s">
        <v>217</v>
      </c>
      <c r="B157" t="s">
        <v>67</v>
      </c>
      <c r="C157" s="13" t="s">
        <v>308</v>
      </c>
      <c r="D157" t="s">
        <v>204</v>
      </c>
      <c r="E157" s="40">
        <v>20000</v>
      </c>
      <c r="F157" s="40">
        <f t="shared" si="27"/>
        <v>574</v>
      </c>
      <c r="G157" s="40">
        <v>0</v>
      </c>
      <c r="H157" s="40">
        <v>608</v>
      </c>
      <c r="I157" s="40">
        <v>7309.44</v>
      </c>
      <c r="J157" s="60">
        <v>8491.44</v>
      </c>
      <c r="K157" s="60">
        <f t="shared" si="28"/>
        <v>11508.56</v>
      </c>
    </row>
    <row r="158" spans="1:11" x14ac:dyDescent="0.25">
      <c r="A158" t="s">
        <v>199</v>
      </c>
      <c r="B158" t="s">
        <v>76</v>
      </c>
      <c r="C158" s="13" t="s">
        <v>308</v>
      </c>
      <c r="D158" t="s">
        <v>204</v>
      </c>
      <c r="E158" s="40">
        <v>23000</v>
      </c>
      <c r="F158" s="40">
        <f t="shared" si="27"/>
        <v>660.1</v>
      </c>
      <c r="G158" s="40">
        <v>0</v>
      </c>
      <c r="H158" s="40">
        <v>699.2</v>
      </c>
      <c r="I158" s="40">
        <v>7560.01</v>
      </c>
      <c r="J158" s="60">
        <v>8919.31</v>
      </c>
      <c r="K158" s="60">
        <f t="shared" si="28"/>
        <v>14080.69</v>
      </c>
    </row>
    <row r="159" spans="1:11" x14ac:dyDescent="0.25">
      <c r="A159" t="s">
        <v>216</v>
      </c>
      <c r="B159" t="s">
        <v>76</v>
      </c>
      <c r="C159" s="13" t="s">
        <v>308</v>
      </c>
      <c r="D159" t="s">
        <v>204</v>
      </c>
      <c r="E159" s="40">
        <v>23000</v>
      </c>
      <c r="F159" s="40">
        <v>660.1</v>
      </c>
      <c r="G159" s="40">
        <v>0</v>
      </c>
      <c r="H159" s="40">
        <v>699.2</v>
      </c>
      <c r="I159" s="40">
        <v>1435</v>
      </c>
      <c r="J159" s="60">
        <v>2794.3</v>
      </c>
      <c r="K159" s="60">
        <f t="shared" si="28"/>
        <v>20205.7</v>
      </c>
    </row>
    <row r="160" spans="1:11" s="11" customFormat="1" x14ac:dyDescent="0.25">
      <c r="A160" t="s">
        <v>73</v>
      </c>
      <c r="B160" t="s">
        <v>60</v>
      </c>
      <c r="C160" s="13" t="s">
        <v>307</v>
      </c>
      <c r="D160" t="s">
        <v>203</v>
      </c>
      <c r="E160" s="40">
        <v>20000</v>
      </c>
      <c r="F160" s="40">
        <v>574</v>
      </c>
      <c r="G160" s="40">
        <v>0</v>
      </c>
      <c r="H160" s="40">
        <v>608</v>
      </c>
      <c r="I160" s="40">
        <v>2333.64</v>
      </c>
      <c r="J160" s="60">
        <v>3515.64</v>
      </c>
      <c r="K160" s="60">
        <f t="shared" si="28"/>
        <v>16484.36</v>
      </c>
    </row>
    <row r="161" spans="1:61" x14ac:dyDescent="0.25">
      <c r="A161" t="s">
        <v>321</v>
      </c>
      <c r="B161" t="s">
        <v>213</v>
      </c>
      <c r="C161" s="13" t="s">
        <v>308</v>
      </c>
      <c r="D161" t="s">
        <v>204</v>
      </c>
      <c r="E161" s="40">
        <v>47000</v>
      </c>
      <c r="F161" s="40">
        <f>E161*0.0287</f>
        <v>1348.9</v>
      </c>
      <c r="G161" s="40">
        <v>1430.6</v>
      </c>
      <c r="H161" s="40">
        <v>1428.8</v>
      </c>
      <c r="I161" s="40">
        <v>925</v>
      </c>
      <c r="J161" s="60">
        <v>5133.3</v>
      </c>
      <c r="K161" s="60">
        <f t="shared" si="28"/>
        <v>41866.699999999997</v>
      </c>
    </row>
    <row r="162" spans="1:61" x14ac:dyDescent="0.25">
      <c r="A162" t="s">
        <v>358</v>
      </c>
      <c r="B162" t="s">
        <v>76</v>
      </c>
      <c r="C162" s="13" t="s">
        <v>308</v>
      </c>
      <c r="D162" s="6" t="s">
        <v>204</v>
      </c>
      <c r="E162" s="40">
        <v>36000</v>
      </c>
      <c r="F162" s="40">
        <f>E162*0.0287</f>
        <v>1033.2</v>
      </c>
      <c r="G162" s="40">
        <v>0</v>
      </c>
      <c r="H162" s="40">
        <v>1094.4000000000001</v>
      </c>
      <c r="I162" s="40">
        <v>175</v>
      </c>
      <c r="J162" s="60">
        <v>2302.6</v>
      </c>
      <c r="K162" s="60">
        <f t="shared" si="26"/>
        <v>33697.4</v>
      </c>
    </row>
    <row r="163" spans="1:61" x14ac:dyDescent="0.25">
      <c r="A163" t="s">
        <v>359</v>
      </c>
      <c r="B163" t="s">
        <v>71</v>
      </c>
      <c r="C163" s="13" t="s">
        <v>308</v>
      </c>
      <c r="D163" t="s">
        <v>204</v>
      </c>
      <c r="E163" s="40">
        <v>23000</v>
      </c>
      <c r="F163" s="40">
        <f>E163*0.0287</f>
        <v>660.1</v>
      </c>
      <c r="G163" s="40">
        <v>0</v>
      </c>
      <c r="H163" s="40">
        <v>699.2</v>
      </c>
      <c r="I163" s="40">
        <v>175</v>
      </c>
      <c r="J163" s="60">
        <v>1534.3</v>
      </c>
      <c r="K163" s="60">
        <f t="shared" si="26"/>
        <v>21465.7</v>
      </c>
    </row>
    <row r="164" spans="1:61" x14ac:dyDescent="0.25">
      <c r="A164" t="s">
        <v>372</v>
      </c>
      <c r="B164" t="s">
        <v>76</v>
      </c>
      <c r="C164" s="13" t="s">
        <v>308</v>
      </c>
      <c r="D164" t="s">
        <v>204</v>
      </c>
      <c r="E164" s="40">
        <v>25000</v>
      </c>
      <c r="F164" s="40">
        <v>717.5</v>
      </c>
      <c r="G164" s="40">
        <v>0</v>
      </c>
      <c r="H164" s="40">
        <v>760</v>
      </c>
      <c r="I164" s="40">
        <v>25</v>
      </c>
      <c r="J164" s="60">
        <v>1502.5</v>
      </c>
      <c r="K164" s="60">
        <f t="shared" si="26"/>
        <v>23497.5</v>
      </c>
    </row>
    <row r="165" spans="1:61" x14ac:dyDescent="0.25">
      <c r="A165" s="12" t="s">
        <v>465</v>
      </c>
      <c r="B165" t="s">
        <v>128</v>
      </c>
      <c r="C165" s="13" t="s">
        <v>307</v>
      </c>
      <c r="D165" t="s">
        <v>204</v>
      </c>
      <c r="E165" s="40">
        <v>26000</v>
      </c>
      <c r="F165" s="40">
        <v>746.2</v>
      </c>
      <c r="G165" s="40">
        <v>0</v>
      </c>
      <c r="H165" s="40">
        <v>790.4</v>
      </c>
      <c r="I165" s="40">
        <v>6612.17</v>
      </c>
      <c r="J165" s="60">
        <v>8148.77</v>
      </c>
      <c r="K165" s="60">
        <f t="shared" si="26"/>
        <v>17851.23</v>
      </c>
    </row>
    <row r="166" spans="1:61" x14ac:dyDescent="0.25">
      <c r="A166" t="s">
        <v>408</v>
      </c>
      <c r="B166" t="s">
        <v>409</v>
      </c>
      <c r="C166" s="13" t="s">
        <v>308</v>
      </c>
      <c r="D166" t="s">
        <v>204</v>
      </c>
      <c r="E166" s="40">
        <v>25000</v>
      </c>
      <c r="F166" s="40">
        <v>717.5</v>
      </c>
      <c r="G166" s="40">
        <v>0</v>
      </c>
      <c r="H166" s="40">
        <v>760</v>
      </c>
      <c r="I166" s="40">
        <v>25</v>
      </c>
      <c r="J166" s="60">
        <v>1502.5</v>
      </c>
      <c r="K166" s="60">
        <f t="shared" si="26"/>
        <v>23497.5</v>
      </c>
    </row>
    <row r="167" spans="1:61" s="27" customFormat="1" x14ac:dyDescent="0.25">
      <c r="A167" t="s">
        <v>410</v>
      </c>
      <c r="B167" t="s">
        <v>76</v>
      </c>
      <c r="C167" s="13" t="s">
        <v>308</v>
      </c>
      <c r="D167" t="s">
        <v>204</v>
      </c>
      <c r="E167" s="40">
        <v>25000</v>
      </c>
      <c r="F167" s="40">
        <v>717.5</v>
      </c>
      <c r="G167" s="40">
        <v>0</v>
      </c>
      <c r="H167" s="40">
        <v>760</v>
      </c>
      <c r="I167" s="40">
        <v>25</v>
      </c>
      <c r="J167" s="60">
        <v>1502.5</v>
      </c>
      <c r="K167" s="60">
        <f>E167-J167</f>
        <v>23497.5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1:61" x14ac:dyDescent="0.25">
      <c r="A168" t="s">
        <v>311</v>
      </c>
      <c r="B168" t="s">
        <v>60</v>
      </c>
      <c r="C168" s="13" t="s">
        <v>307</v>
      </c>
      <c r="D168" t="s">
        <v>204</v>
      </c>
      <c r="E168" s="40">
        <v>20000</v>
      </c>
      <c r="F168" s="40">
        <v>574</v>
      </c>
      <c r="G168" s="40">
        <v>0</v>
      </c>
      <c r="H168" s="40">
        <v>608</v>
      </c>
      <c r="I168" s="40">
        <v>2020</v>
      </c>
      <c r="J168" s="60">
        <v>3202</v>
      </c>
      <c r="K168" s="60">
        <f>E168-J168</f>
        <v>16798</v>
      </c>
    </row>
    <row r="169" spans="1:61" x14ac:dyDescent="0.25">
      <c r="A169" t="s">
        <v>448</v>
      </c>
      <c r="B169" t="s">
        <v>76</v>
      </c>
      <c r="C169" s="13" t="s">
        <v>308</v>
      </c>
      <c r="D169" t="s">
        <v>204</v>
      </c>
      <c r="E169" s="40">
        <v>25000</v>
      </c>
      <c r="F169" s="40">
        <v>717.5</v>
      </c>
      <c r="G169" s="40">
        <v>0</v>
      </c>
      <c r="H169" s="40">
        <v>760</v>
      </c>
      <c r="I169" s="40">
        <v>1025</v>
      </c>
      <c r="J169" s="60">
        <v>2502.5</v>
      </c>
      <c r="K169" s="60">
        <f>E169-J169</f>
        <v>22497.5</v>
      </c>
    </row>
    <row r="170" spans="1:61" x14ac:dyDescent="0.25">
      <c r="A170" t="s">
        <v>449</v>
      </c>
      <c r="B170" t="s">
        <v>192</v>
      </c>
      <c r="C170" s="13" t="s">
        <v>308</v>
      </c>
      <c r="D170" t="s">
        <v>204</v>
      </c>
      <c r="E170" s="40">
        <v>25000</v>
      </c>
      <c r="F170" s="40">
        <v>717.5</v>
      </c>
      <c r="G170" s="40">
        <v>0</v>
      </c>
      <c r="H170" s="40">
        <v>760</v>
      </c>
      <c r="I170" s="40">
        <v>25</v>
      </c>
      <c r="J170" s="60">
        <v>1502.5</v>
      </c>
      <c r="K170" s="60">
        <f>E170-J170</f>
        <v>23497.5</v>
      </c>
    </row>
    <row r="171" spans="1:61" x14ac:dyDescent="0.25">
      <c r="A171" t="s">
        <v>214</v>
      </c>
      <c r="B171" t="s">
        <v>178</v>
      </c>
      <c r="C171" s="13" t="s">
        <v>308</v>
      </c>
      <c r="D171" t="s">
        <v>204</v>
      </c>
      <c r="E171" s="40">
        <v>23000</v>
      </c>
      <c r="F171" s="40">
        <f>E171*0.0287</f>
        <v>660.1</v>
      </c>
      <c r="G171" s="40">
        <v>0</v>
      </c>
      <c r="H171" s="40">
        <v>699.2</v>
      </c>
      <c r="I171" s="40">
        <v>6111.09</v>
      </c>
      <c r="J171" s="60">
        <v>7470.39</v>
      </c>
      <c r="K171" s="60">
        <f>E171-J171</f>
        <v>15529.61</v>
      </c>
    </row>
    <row r="172" spans="1:61" x14ac:dyDescent="0.25">
      <c r="A172" s="24" t="s">
        <v>12</v>
      </c>
      <c r="B172" s="24">
        <v>36</v>
      </c>
      <c r="C172" s="25"/>
      <c r="D172" s="24"/>
      <c r="E172" s="47">
        <f t="shared" ref="E172:K172" si="29">SUM(E136:E171)</f>
        <v>910467.5</v>
      </c>
      <c r="F172" s="47">
        <f t="shared" si="29"/>
        <v>26130.43</v>
      </c>
      <c r="G172" s="47">
        <f t="shared" si="29"/>
        <v>4432.93</v>
      </c>
      <c r="H172" s="47">
        <f t="shared" si="29"/>
        <v>27678.21</v>
      </c>
      <c r="I172" s="47">
        <f t="shared" si="29"/>
        <v>84197.88</v>
      </c>
      <c r="J172" s="47">
        <f t="shared" si="29"/>
        <v>142439.45000000001</v>
      </c>
      <c r="K172" s="47">
        <f t="shared" si="29"/>
        <v>768028.05</v>
      </c>
    </row>
    <row r="174" spans="1:61" x14ac:dyDescent="0.25">
      <c r="A174" s="70" t="s">
        <v>397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1:61" x14ac:dyDescent="0.25">
      <c r="A175" s="5" t="s">
        <v>246</v>
      </c>
      <c r="B175" s="5" t="s">
        <v>19</v>
      </c>
      <c r="C175" s="13" t="s">
        <v>307</v>
      </c>
      <c r="D175" t="s">
        <v>204</v>
      </c>
      <c r="E175" s="40">
        <v>33000</v>
      </c>
      <c r="F175" s="40">
        <f>E175*0.0287</f>
        <v>947.1</v>
      </c>
      <c r="G175" s="40">
        <v>0</v>
      </c>
      <c r="H175" s="40">
        <f>E175*0.0304</f>
        <v>1003.2</v>
      </c>
      <c r="I175" s="40">
        <v>175</v>
      </c>
      <c r="J175" s="40">
        <f>+F175+G175+H175+I175</f>
        <v>2125.3000000000002</v>
      </c>
      <c r="K175" s="60">
        <f>E175-J175</f>
        <v>30874.7</v>
      </c>
    </row>
    <row r="176" spans="1:61" x14ac:dyDescent="0.25">
      <c r="A176" t="s">
        <v>245</v>
      </c>
      <c r="B176" s="7" t="s">
        <v>95</v>
      </c>
      <c r="C176" s="13" t="s">
        <v>307</v>
      </c>
      <c r="D176" t="s">
        <v>204</v>
      </c>
      <c r="E176" s="40">
        <v>60000</v>
      </c>
      <c r="F176" s="40">
        <v>1722</v>
      </c>
      <c r="G176" s="60">
        <v>3486.68</v>
      </c>
      <c r="H176" s="40">
        <f>E176*0.0304</f>
        <v>1824</v>
      </c>
      <c r="I176" s="40">
        <v>10008.33</v>
      </c>
      <c r="J176" s="40">
        <f>+F176+G176+H176+I176</f>
        <v>17041.009999999998</v>
      </c>
      <c r="K176" s="60">
        <f t="shared" ref="K176:K179" si="30">E176-J176</f>
        <v>42958.99</v>
      </c>
    </row>
    <row r="177" spans="1:39" x14ac:dyDescent="0.25">
      <c r="A177" t="s">
        <v>181</v>
      </c>
      <c r="B177" t="s">
        <v>182</v>
      </c>
      <c r="C177" s="13" t="s">
        <v>307</v>
      </c>
      <c r="D177" t="s">
        <v>204</v>
      </c>
      <c r="E177" s="40">
        <v>44000</v>
      </c>
      <c r="F177" s="40">
        <v>1262.8</v>
      </c>
      <c r="G177">
        <v>770.57</v>
      </c>
      <c r="H177" s="40">
        <f>E177*0.0304</f>
        <v>1337.6</v>
      </c>
      <c r="I177" s="40">
        <v>8959.2199999999993</v>
      </c>
      <c r="J177" s="40">
        <f>+F177+G177+H177+I177</f>
        <v>12330.19</v>
      </c>
      <c r="K177" s="60">
        <f t="shared" si="30"/>
        <v>31669.81</v>
      </c>
    </row>
    <row r="178" spans="1:39" x14ac:dyDescent="0.25">
      <c r="A178" s="5" t="s">
        <v>368</v>
      </c>
      <c r="B178" s="5" t="s">
        <v>182</v>
      </c>
      <c r="C178" s="13" t="s">
        <v>308</v>
      </c>
      <c r="D178" t="s">
        <v>203</v>
      </c>
      <c r="E178" s="40">
        <v>44000</v>
      </c>
      <c r="F178" s="40">
        <v>1262.8</v>
      </c>
      <c r="G178" s="60">
        <v>1007.19</v>
      </c>
      <c r="H178" s="40">
        <v>1337.6</v>
      </c>
      <c r="I178" s="40">
        <v>1803.4</v>
      </c>
      <c r="J178" s="40">
        <f>+F178+G178+H178+I178</f>
        <v>5410.99</v>
      </c>
      <c r="K178" s="60">
        <f t="shared" si="30"/>
        <v>38589.01</v>
      </c>
    </row>
    <row r="179" spans="1:39" x14ac:dyDescent="0.25">
      <c r="A179" s="5" t="s">
        <v>464</v>
      </c>
      <c r="B179" s="5" t="s">
        <v>95</v>
      </c>
      <c r="C179" s="13" t="s">
        <v>307</v>
      </c>
      <c r="D179" t="s">
        <v>203</v>
      </c>
      <c r="E179" s="54">
        <v>56000</v>
      </c>
      <c r="F179" s="40">
        <v>1607.2</v>
      </c>
      <c r="G179" s="60">
        <v>2733.96</v>
      </c>
      <c r="H179" s="40">
        <v>1702.4</v>
      </c>
      <c r="I179" s="40">
        <v>175</v>
      </c>
      <c r="J179" s="40">
        <f>+F179+G179+H179+I179</f>
        <v>6218.56</v>
      </c>
      <c r="K179" s="60">
        <f t="shared" si="30"/>
        <v>49781.440000000002</v>
      </c>
    </row>
    <row r="180" spans="1:39" x14ac:dyDescent="0.25">
      <c r="A180" s="24" t="s">
        <v>12</v>
      </c>
      <c r="B180" s="24">
        <v>5</v>
      </c>
      <c r="C180" s="25"/>
      <c r="D180" s="24"/>
      <c r="E180" s="47">
        <f t="shared" ref="E180:H180" si="31">SUM(E175:E179)</f>
        <v>237000</v>
      </c>
      <c r="F180" s="47">
        <f t="shared" si="31"/>
        <v>6801.9</v>
      </c>
      <c r="G180" s="47">
        <f>SUM(G175:G179)</f>
        <v>7998.4</v>
      </c>
      <c r="H180" s="47">
        <f t="shared" si="31"/>
        <v>7204.8</v>
      </c>
      <c r="I180" s="47">
        <f>SUM(I175:I179)</f>
        <v>21120.95</v>
      </c>
      <c r="J180" s="47">
        <f>SUM(J175:J179)</f>
        <v>43126.05</v>
      </c>
      <c r="K180" s="47">
        <f>SUM(K175:K179)</f>
        <v>193873.95</v>
      </c>
    </row>
    <row r="182" spans="1:39" x14ac:dyDescent="0.25">
      <c r="A182" s="70" t="s">
        <v>291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1:39" x14ac:dyDescent="0.25">
      <c r="A183" t="s">
        <v>188</v>
      </c>
      <c r="B183" t="s">
        <v>399</v>
      </c>
      <c r="C183" s="13" t="s">
        <v>307</v>
      </c>
      <c r="D183" t="s">
        <v>204</v>
      </c>
      <c r="E183" s="40">
        <v>50000</v>
      </c>
      <c r="F183" s="40">
        <v>1435</v>
      </c>
      <c r="G183" s="60">
        <v>1854</v>
      </c>
      <c r="H183" s="40">
        <f>E183*0.0304</f>
        <v>1520</v>
      </c>
      <c r="I183" s="40">
        <v>315</v>
      </c>
      <c r="J183" s="40">
        <v>5124</v>
      </c>
      <c r="K183" s="40">
        <f>E183-J183</f>
        <v>44876</v>
      </c>
    </row>
    <row r="184" spans="1:39" s="69" customFormat="1" x14ac:dyDescent="0.25">
      <c r="A184" t="s">
        <v>260</v>
      </c>
      <c r="B184" t="s">
        <v>400</v>
      </c>
      <c r="C184" s="65" t="s">
        <v>308</v>
      </c>
      <c r="D184" s="66" t="s">
        <v>204</v>
      </c>
      <c r="E184" s="67">
        <v>50000</v>
      </c>
      <c r="F184" s="67">
        <v>1435</v>
      </c>
      <c r="G184" s="68">
        <v>1854</v>
      </c>
      <c r="H184" s="67">
        <f>E184*0.0304</f>
        <v>1520</v>
      </c>
      <c r="I184" s="67">
        <v>2925</v>
      </c>
      <c r="J184" s="67">
        <v>7734</v>
      </c>
      <c r="K184" s="67">
        <f>+E184-J184</f>
        <v>42266</v>
      </c>
    </row>
    <row r="185" spans="1:39" s="11" customFormat="1" x14ac:dyDescent="0.25">
      <c r="A185" t="s">
        <v>393</v>
      </c>
      <c r="B185" s="5" t="s">
        <v>16</v>
      </c>
      <c r="C185" s="39" t="s">
        <v>308</v>
      </c>
      <c r="D185" s="42" t="s">
        <v>203</v>
      </c>
      <c r="E185" s="40">
        <v>133000</v>
      </c>
      <c r="F185" s="40">
        <v>3817.1</v>
      </c>
      <c r="G185" s="60">
        <v>19867.79</v>
      </c>
      <c r="H185" s="40">
        <v>4043.2</v>
      </c>
      <c r="I185" s="40">
        <v>25</v>
      </c>
      <c r="J185" s="40">
        <v>27753.09</v>
      </c>
      <c r="K185" s="40">
        <f>E185-J185</f>
        <v>105246.91</v>
      </c>
    </row>
    <row r="186" spans="1:39" x14ac:dyDescent="0.25">
      <c r="A186" s="24" t="s">
        <v>12</v>
      </c>
      <c r="B186" s="24">
        <v>3</v>
      </c>
      <c r="C186" s="25"/>
      <c r="D186" s="24"/>
      <c r="E186" s="47">
        <f t="shared" ref="E186:K186" si="32">SUM(E183:E185)</f>
        <v>233000</v>
      </c>
      <c r="F186" s="47">
        <f t="shared" si="32"/>
        <v>6687.1</v>
      </c>
      <c r="G186" s="47">
        <f t="shared" si="32"/>
        <v>23575.79</v>
      </c>
      <c r="H186" s="47">
        <f t="shared" si="32"/>
        <v>7083.2</v>
      </c>
      <c r="I186" s="47">
        <f t="shared" si="32"/>
        <v>3265</v>
      </c>
      <c r="J186" s="47">
        <f t="shared" si="32"/>
        <v>40611.089999999997</v>
      </c>
      <c r="K186" s="47">
        <f t="shared" si="32"/>
        <v>192388.91</v>
      </c>
    </row>
    <row r="187" spans="1:39" s="18" customFormat="1" x14ac:dyDescent="0.25">
      <c r="A187" s="1"/>
      <c r="B187" s="1"/>
      <c r="C187" s="16"/>
      <c r="D187" s="1"/>
      <c r="E187" s="53"/>
      <c r="F187" s="53"/>
      <c r="G187" s="53"/>
      <c r="H187" s="53"/>
      <c r="I187" s="53"/>
      <c r="J187" s="53"/>
      <c r="K187" s="53"/>
    </row>
    <row r="188" spans="1:39" s="26" customFormat="1" ht="13.5" customHeight="1" x14ac:dyDescent="0.25">
      <c r="A188" s="44" t="s">
        <v>427</v>
      </c>
      <c r="B188" s="18"/>
      <c r="C188" s="19"/>
      <c r="D188" s="18"/>
      <c r="E188" s="55"/>
      <c r="F188" s="55"/>
      <c r="G188" s="55"/>
      <c r="H188" s="55"/>
      <c r="I188" s="55"/>
      <c r="J188" s="55"/>
      <c r="K188" s="55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:39" x14ac:dyDescent="0.25">
      <c r="A189" s="11" t="s">
        <v>45</v>
      </c>
      <c r="B189" s="11" t="s">
        <v>46</v>
      </c>
      <c r="C189" s="39" t="s">
        <v>307</v>
      </c>
      <c r="D189" s="11" t="s">
        <v>204</v>
      </c>
      <c r="E189" s="54">
        <v>50000</v>
      </c>
      <c r="F189" s="54">
        <f>E189*0.0287</f>
        <v>1435</v>
      </c>
      <c r="G189" s="60">
        <v>1854</v>
      </c>
      <c r="H189" s="54">
        <v>1520</v>
      </c>
      <c r="I189" s="54">
        <v>1375</v>
      </c>
      <c r="J189" s="54">
        <f>F189+G189+H189+I189</f>
        <v>6184</v>
      </c>
      <c r="K189" s="54">
        <f>E189-J189</f>
        <v>43816</v>
      </c>
    </row>
    <row r="190" spans="1:39" s="1" customFormat="1" x14ac:dyDescent="0.25">
      <c r="A190" s="24" t="s">
        <v>12</v>
      </c>
      <c r="B190" s="24">
        <v>1</v>
      </c>
      <c r="C190" s="25"/>
      <c r="D190" s="24"/>
      <c r="E190" s="47">
        <f>SUM(E189:E189)</f>
        <v>50000</v>
      </c>
      <c r="F190" s="47">
        <f>SUM(F189:F189)</f>
        <v>1435</v>
      </c>
      <c r="G190" s="47">
        <f>G189</f>
        <v>1854</v>
      </c>
      <c r="H190" s="47">
        <f>SUM(H189:H189)</f>
        <v>1520</v>
      </c>
      <c r="I190" s="47">
        <f>SUM(I189:I189)</f>
        <v>1375</v>
      </c>
      <c r="J190" s="47">
        <f>SUM(J189:J189)</f>
        <v>6184</v>
      </c>
      <c r="K190" s="47">
        <f>SUM(K189:K189)</f>
        <v>43816</v>
      </c>
    </row>
    <row r="191" spans="1:39" x14ac:dyDescent="0.25">
      <c r="A191" s="10"/>
      <c r="B191" s="10"/>
      <c r="C191" s="15"/>
      <c r="D191" s="10"/>
      <c r="E191" s="51"/>
      <c r="F191" s="51"/>
      <c r="G191" s="51"/>
      <c r="H191" s="51"/>
      <c r="I191" s="51"/>
      <c r="J191" s="51"/>
      <c r="K191" s="51"/>
    </row>
    <row r="192" spans="1:39" x14ac:dyDescent="0.25">
      <c r="A192" s="10" t="s">
        <v>376</v>
      </c>
      <c r="B192" s="10"/>
      <c r="C192" s="15"/>
      <c r="D192" s="10"/>
      <c r="E192" s="51"/>
      <c r="F192" s="51"/>
      <c r="G192" s="51"/>
      <c r="H192" s="51"/>
      <c r="I192" s="51"/>
      <c r="J192" s="51"/>
      <c r="K192" s="51"/>
    </row>
    <row r="193" spans="1:11" x14ac:dyDescent="0.25">
      <c r="A193" s="11" t="s">
        <v>377</v>
      </c>
      <c r="B193" s="11" t="s">
        <v>378</v>
      </c>
      <c r="C193" s="39" t="s">
        <v>307</v>
      </c>
      <c r="D193" s="11" t="s">
        <v>380</v>
      </c>
      <c r="E193" s="54">
        <v>56000</v>
      </c>
      <c r="F193" s="54">
        <v>1607.2</v>
      </c>
      <c r="G193" s="54">
        <v>2733.96</v>
      </c>
      <c r="H193" s="54">
        <v>1702.4</v>
      </c>
      <c r="I193" s="54">
        <v>25</v>
      </c>
      <c r="J193" s="54">
        <v>6068.56</v>
      </c>
      <c r="K193" s="54">
        <f>E193-J193</f>
        <v>49931.44</v>
      </c>
    </row>
    <row r="194" spans="1:11" x14ac:dyDescent="0.25">
      <c r="A194" s="24" t="s">
        <v>379</v>
      </c>
      <c r="B194" s="24">
        <v>1</v>
      </c>
      <c r="C194" s="25"/>
      <c r="D194" s="26"/>
      <c r="E194" s="47">
        <f t="shared" ref="E194:K194" si="33">SUM(E193)</f>
        <v>56000</v>
      </c>
      <c r="F194" s="47">
        <f t="shared" si="33"/>
        <v>1607.2</v>
      </c>
      <c r="G194" s="47">
        <f>SUM(G193)</f>
        <v>2733.96</v>
      </c>
      <c r="H194" s="47">
        <f t="shared" si="33"/>
        <v>1702.4</v>
      </c>
      <c r="I194" s="47">
        <f t="shared" si="33"/>
        <v>25</v>
      </c>
      <c r="J194" s="47">
        <f t="shared" si="33"/>
        <v>6068.56</v>
      </c>
      <c r="K194" s="47">
        <f t="shared" si="33"/>
        <v>49931.44</v>
      </c>
    </row>
    <row r="196" spans="1:11" x14ac:dyDescent="0.25">
      <c r="A196" s="70" t="s">
        <v>292</v>
      </c>
      <c r="B196" s="70"/>
      <c r="C196" s="70"/>
      <c r="D196" s="70"/>
      <c r="E196" s="70"/>
      <c r="F196" s="70"/>
      <c r="G196" s="70"/>
      <c r="H196" s="70"/>
      <c r="I196" s="70"/>
      <c r="J196" s="70"/>
      <c r="K196" s="70"/>
    </row>
    <row r="197" spans="1:11" x14ac:dyDescent="0.25">
      <c r="A197" t="s">
        <v>43</v>
      </c>
      <c r="B197" t="s">
        <v>44</v>
      </c>
      <c r="C197" s="13" t="s">
        <v>307</v>
      </c>
      <c r="D197" t="s">
        <v>203</v>
      </c>
      <c r="E197" s="40">
        <v>57000</v>
      </c>
      <c r="F197" s="40">
        <f>E197*0.0287</f>
        <v>1635.9</v>
      </c>
      <c r="G197" s="60">
        <v>2606.65</v>
      </c>
      <c r="H197" s="40">
        <v>1732.8</v>
      </c>
      <c r="I197" s="40">
        <v>3439.12</v>
      </c>
      <c r="J197" s="40">
        <v>9414.4699999999993</v>
      </c>
      <c r="K197" s="40">
        <f>E197-J197</f>
        <v>47585.53</v>
      </c>
    </row>
    <row r="198" spans="1:11" x14ac:dyDescent="0.25">
      <c r="A198" t="s">
        <v>47</v>
      </c>
      <c r="B198" t="s">
        <v>44</v>
      </c>
      <c r="C198" s="13" t="s">
        <v>308</v>
      </c>
      <c r="D198" t="s">
        <v>203</v>
      </c>
      <c r="E198" s="40">
        <v>57000</v>
      </c>
      <c r="F198" s="40">
        <f>E198*0.0287</f>
        <v>1635.9</v>
      </c>
      <c r="G198" s="40">
        <v>0</v>
      </c>
      <c r="H198" s="40">
        <v>1732.8</v>
      </c>
      <c r="I198" s="40">
        <v>1315</v>
      </c>
      <c r="J198" s="40">
        <v>4683.7</v>
      </c>
      <c r="K198" s="40">
        <f>E198-J198</f>
        <v>52316.3</v>
      </c>
    </row>
    <row r="199" spans="1:11" x14ac:dyDescent="0.25">
      <c r="A199" t="s">
        <v>239</v>
      </c>
      <c r="B199" t="s">
        <v>259</v>
      </c>
      <c r="C199" s="13" t="s">
        <v>308</v>
      </c>
      <c r="D199" s="6" t="s">
        <v>204</v>
      </c>
      <c r="E199" s="40">
        <v>44000</v>
      </c>
      <c r="F199" s="40">
        <f>E199*0.0287</f>
        <v>1262.8</v>
      </c>
      <c r="G199" s="60">
        <v>1007.19</v>
      </c>
      <c r="H199" s="40">
        <v>1337.6</v>
      </c>
      <c r="I199" s="40">
        <v>175</v>
      </c>
      <c r="J199" s="40">
        <v>3782.59</v>
      </c>
      <c r="K199" s="40">
        <f>E199-J199</f>
        <v>40217.410000000003</v>
      </c>
    </row>
    <row r="200" spans="1:11" x14ac:dyDescent="0.25">
      <c r="A200" s="5" t="s">
        <v>328</v>
      </c>
      <c r="B200" s="5" t="s">
        <v>16</v>
      </c>
      <c r="C200" s="13" t="s">
        <v>307</v>
      </c>
      <c r="D200" s="9" t="s">
        <v>203</v>
      </c>
      <c r="E200" s="40">
        <v>110000</v>
      </c>
      <c r="F200" s="40">
        <f>E200*0.0287</f>
        <v>3157</v>
      </c>
      <c r="G200" s="60">
        <v>14457.62</v>
      </c>
      <c r="H200" s="40">
        <v>3344</v>
      </c>
      <c r="I200" s="40">
        <v>25</v>
      </c>
      <c r="J200" s="40">
        <v>20983.62</v>
      </c>
      <c r="K200" s="40">
        <f>E200-J200</f>
        <v>89016.38</v>
      </c>
    </row>
    <row r="201" spans="1:11" x14ac:dyDescent="0.25">
      <c r="A201" s="24" t="s">
        <v>12</v>
      </c>
      <c r="B201" s="24">
        <v>4</v>
      </c>
      <c r="C201" s="25"/>
      <c r="D201" s="24"/>
      <c r="E201" s="47">
        <f t="shared" ref="E201:J201" si="34">SUM(E197:E200)</f>
        <v>268000</v>
      </c>
      <c r="F201" s="47">
        <f t="shared" si="34"/>
        <v>7691.6</v>
      </c>
      <c r="G201" s="47">
        <f>SUM(G197:G200)</f>
        <v>18071.46</v>
      </c>
      <c r="H201" s="47">
        <f t="shared" si="34"/>
        <v>8147.2</v>
      </c>
      <c r="I201" s="47">
        <f t="shared" si="34"/>
        <v>4954.12</v>
      </c>
      <c r="J201" s="47">
        <f t="shared" si="34"/>
        <v>38864.379999999997</v>
      </c>
      <c r="K201" s="47">
        <f>SUM(K197:K199)+K200</f>
        <v>229135.62</v>
      </c>
    </row>
    <row r="202" spans="1:11" s="11" customFormat="1" x14ac:dyDescent="0.25">
      <c r="A202"/>
      <c r="B202"/>
      <c r="C202" s="13"/>
      <c r="D202"/>
      <c r="E202" s="40"/>
      <c r="F202" s="40"/>
      <c r="G202" s="40"/>
      <c r="H202" s="40"/>
      <c r="I202" s="40"/>
      <c r="J202" s="54"/>
      <c r="K202" s="40"/>
    </row>
    <row r="203" spans="1:11" s="1" customFormat="1" x14ac:dyDescent="0.25">
      <c r="A203" s="70" t="s">
        <v>293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1:11" s="1" customFormat="1" x14ac:dyDescent="0.25">
      <c r="A204" s="11" t="s">
        <v>329</v>
      </c>
      <c r="B204" s="11" t="s">
        <v>206</v>
      </c>
      <c r="C204" s="39" t="s">
        <v>307</v>
      </c>
      <c r="D204" s="11" t="s">
        <v>203</v>
      </c>
      <c r="E204" s="40">
        <v>26250</v>
      </c>
      <c r="F204" s="40">
        <v>753.38</v>
      </c>
      <c r="G204" s="40">
        <v>0</v>
      </c>
      <c r="H204" s="40">
        <v>798</v>
      </c>
      <c r="I204" s="40">
        <v>5782.24</v>
      </c>
      <c r="J204" s="40">
        <f>+F204+G204+H204+I204</f>
        <v>7333.62</v>
      </c>
      <c r="K204" s="60">
        <f>E204-J204</f>
        <v>18916.38</v>
      </c>
    </row>
    <row r="205" spans="1:11" s="10" customFormat="1" x14ac:dyDescent="0.25">
      <c r="A205" s="2" t="s">
        <v>12</v>
      </c>
      <c r="B205" s="2">
        <v>1</v>
      </c>
      <c r="C205" s="14"/>
      <c r="D205" s="2"/>
      <c r="E205" s="48">
        <f t="shared" ref="E205:K205" si="35">SUM(E204:E204)</f>
        <v>26250</v>
      </c>
      <c r="F205" s="48">
        <f t="shared" si="35"/>
        <v>753.38</v>
      </c>
      <c r="G205" s="48">
        <f>SUM(G204:G204)</f>
        <v>0</v>
      </c>
      <c r="H205" s="48">
        <f t="shared" si="35"/>
        <v>798</v>
      </c>
      <c r="I205" s="48">
        <f t="shared" si="35"/>
        <v>5782.24</v>
      </c>
      <c r="J205" s="48">
        <f t="shared" si="35"/>
        <v>7333.62</v>
      </c>
      <c r="K205" s="48">
        <f t="shared" si="35"/>
        <v>18916.38</v>
      </c>
    </row>
    <row r="207" spans="1:11" x14ac:dyDescent="0.25">
      <c r="A207" s="70" t="s">
        <v>294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</row>
    <row r="208" spans="1:11" s="1" customFormat="1" x14ac:dyDescent="0.25">
      <c r="A208" s="11" t="s">
        <v>35</v>
      </c>
      <c r="B208" s="11" t="s">
        <v>30</v>
      </c>
      <c r="C208" s="39" t="s">
        <v>308</v>
      </c>
      <c r="D208" s="11" t="s">
        <v>203</v>
      </c>
      <c r="E208" s="54">
        <v>41000</v>
      </c>
      <c r="F208" s="54">
        <f>E208*0.0287</f>
        <v>1176.7</v>
      </c>
      <c r="G208" s="54">
        <v>0</v>
      </c>
      <c r="H208" s="54">
        <f>E208*0.0304</f>
        <v>1246.4000000000001</v>
      </c>
      <c r="I208" s="54">
        <v>175</v>
      </c>
      <c r="J208" s="54">
        <f>F208+G208+H208+I208</f>
        <v>2598.1</v>
      </c>
      <c r="K208" s="54">
        <f>E208-J208</f>
        <v>38401.9</v>
      </c>
    </row>
    <row r="209" spans="1:11" x14ac:dyDescent="0.25">
      <c r="A209" s="2" t="s">
        <v>12</v>
      </c>
      <c r="B209" s="2">
        <v>1</v>
      </c>
      <c r="C209" s="14"/>
      <c r="D209" s="2"/>
      <c r="E209" s="48">
        <f t="shared" ref="E209:K209" si="36">SUM(E208:E208)</f>
        <v>41000</v>
      </c>
      <c r="F209" s="48">
        <f t="shared" si="36"/>
        <v>1176.7</v>
      </c>
      <c r="G209" s="48">
        <f>SUM(G208:G208)</f>
        <v>0</v>
      </c>
      <c r="H209" s="48">
        <f t="shared" si="36"/>
        <v>1246.4000000000001</v>
      </c>
      <c r="I209" s="48">
        <f t="shared" si="36"/>
        <v>175</v>
      </c>
      <c r="J209" s="48">
        <f t="shared" si="36"/>
        <v>2598.1</v>
      </c>
      <c r="K209" s="48">
        <f t="shared" si="36"/>
        <v>38401.9</v>
      </c>
    </row>
    <row r="211" spans="1:11" s="1" customFormat="1" x14ac:dyDescent="0.25">
      <c r="A211" s="71" t="s">
        <v>295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</row>
    <row r="212" spans="1:11" s="1" customFormat="1" x14ac:dyDescent="0.25">
      <c r="A212" t="s">
        <v>256</v>
      </c>
      <c r="B212" s="7" t="s">
        <v>386</v>
      </c>
      <c r="C212" s="13" t="s">
        <v>308</v>
      </c>
      <c r="D212" s="6" t="s">
        <v>204</v>
      </c>
      <c r="E212" s="40">
        <v>90000</v>
      </c>
      <c r="F212" s="40">
        <f>E212*0.0287</f>
        <v>2583</v>
      </c>
      <c r="G212" s="60">
        <v>9753.1200000000008</v>
      </c>
      <c r="H212" s="40">
        <f>E212*0.0304</f>
        <v>2736</v>
      </c>
      <c r="I212" s="40">
        <v>175</v>
      </c>
      <c r="J212" s="40">
        <v>15247.12</v>
      </c>
      <c r="K212" s="40">
        <f>E212-J212</f>
        <v>74752.88</v>
      </c>
    </row>
    <row r="213" spans="1:11" s="1" customFormat="1" x14ac:dyDescent="0.25">
      <c r="A213" t="s">
        <v>369</v>
      </c>
      <c r="B213" s="7" t="s">
        <v>16</v>
      </c>
      <c r="C213" s="13" t="s">
        <v>308</v>
      </c>
      <c r="D213" t="s">
        <v>203</v>
      </c>
      <c r="E213" s="40">
        <v>115000</v>
      </c>
      <c r="F213" s="40">
        <v>3300.5</v>
      </c>
      <c r="G213" s="60">
        <v>14845.02</v>
      </c>
      <c r="H213" s="40">
        <v>3496</v>
      </c>
      <c r="I213" s="60">
        <v>3179.9</v>
      </c>
      <c r="J213" s="40">
        <v>24821.42</v>
      </c>
      <c r="K213" s="40">
        <f>E213-J213</f>
        <v>90178.58</v>
      </c>
    </row>
    <row r="214" spans="1:11" x14ac:dyDescent="0.25">
      <c r="A214" s="2" t="s">
        <v>12</v>
      </c>
      <c r="B214" s="2">
        <v>2</v>
      </c>
      <c r="C214" s="14"/>
      <c r="D214" s="2"/>
      <c r="E214" s="48">
        <f>SUM(E212:E212)+E213</f>
        <v>205000</v>
      </c>
      <c r="F214" s="48">
        <f>SUM(F212:F213)</f>
        <v>5883.5</v>
      </c>
      <c r="G214" s="48">
        <f>SUM(G212:G212)+G213</f>
        <v>24598.14</v>
      </c>
      <c r="H214" s="48">
        <f>SUM(H212:H212)+H213</f>
        <v>6232</v>
      </c>
      <c r="I214" s="48">
        <f>SUM(I212:I212)+I213</f>
        <v>3354.9</v>
      </c>
      <c r="J214" s="48">
        <f>SUM(J212:J212)+J213</f>
        <v>40068.54</v>
      </c>
      <c r="K214" s="48">
        <f>SUM(K212:K212)+K213</f>
        <v>164931.46</v>
      </c>
    </row>
    <row r="215" spans="1:11" s="10" customFormat="1" x14ac:dyDescent="0.25">
      <c r="A215" s="1"/>
      <c r="B215" s="1"/>
      <c r="C215" s="16"/>
      <c r="D215" s="1"/>
      <c r="E215" s="49"/>
      <c r="F215" s="49"/>
      <c r="G215" s="49"/>
      <c r="H215" s="49"/>
      <c r="I215" s="49"/>
      <c r="J215" s="49"/>
      <c r="K215" s="49"/>
    </row>
    <row r="216" spans="1:11" s="10" customFormat="1" x14ac:dyDescent="0.25">
      <c r="A216" s="1" t="s">
        <v>360</v>
      </c>
      <c r="B216" s="1"/>
      <c r="C216" s="16"/>
      <c r="D216" s="1"/>
      <c r="E216" s="49"/>
      <c r="F216" s="49"/>
      <c r="G216" s="49"/>
      <c r="H216" s="49"/>
      <c r="I216" s="49"/>
      <c r="J216" s="49"/>
      <c r="K216" s="49"/>
    </row>
    <row r="217" spans="1:11" s="10" customFormat="1" x14ac:dyDescent="0.25">
      <c r="A217" s="18" t="s">
        <v>330</v>
      </c>
      <c r="B217" s="18" t="s">
        <v>33</v>
      </c>
      <c r="C217" s="19" t="s">
        <v>308</v>
      </c>
      <c r="D217" s="18" t="s">
        <v>204</v>
      </c>
      <c r="E217" s="55">
        <v>44000</v>
      </c>
      <c r="F217" s="55">
        <v>1262.8</v>
      </c>
      <c r="G217" s="40">
        <v>1007.19</v>
      </c>
      <c r="H217" s="55">
        <v>1337.6</v>
      </c>
      <c r="I217" s="55">
        <v>175</v>
      </c>
      <c r="J217" s="40">
        <v>3782.59</v>
      </c>
      <c r="K217" s="55">
        <f>E217-J217</f>
        <v>40217.410000000003</v>
      </c>
    </row>
    <row r="218" spans="1:11" x14ac:dyDescent="0.25">
      <c r="A218" s="18" t="s">
        <v>332</v>
      </c>
      <c r="B218" s="18" t="s">
        <v>33</v>
      </c>
      <c r="C218" s="19" t="s">
        <v>308</v>
      </c>
      <c r="D218" s="18" t="s">
        <v>310</v>
      </c>
      <c r="E218" s="55">
        <v>44000</v>
      </c>
      <c r="F218" s="55">
        <v>1262.8</v>
      </c>
      <c r="G218" s="40">
        <v>1007.19</v>
      </c>
      <c r="H218" s="55">
        <v>1337.6</v>
      </c>
      <c r="I218" s="55">
        <v>175</v>
      </c>
      <c r="J218" s="40">
        <v>3782.59</v>
      </c>
      <c r="K218" s="55">
        <f>E218-J218</f>
        <v>40217.410000000003</v>
      </c>
    </row>
    <row r="219" spans="1:11" s="10" customFormat="1" x14ac:dyDescent="0.25">
      <c r="A219" s="32" t="s">
        <v>12</v>
      </c>
      <c r="B219" s="32">
        <v>2</v>
      </c>
      <c r="C219" s="33"/>
      <c r="D219" s="32"/>
      <c r="E219" s="56">
        <f>E217+E218</f>
        <v>88000</v>
      </c>
      <c r="F219" s="56">
        <f>SUM(F217:F218)</f>
        <v>2525.6</v>
      </c>
      <c r="G219" s="56">
        <f>G217+G218</f>
        <v>2014.38</v>
      </c>
      <c r="H219" s="56">
        <f>H217+H218</f>
        <v>2675.2</v>
      </c>
      <c r="I219" s="56">
        <f>I217+I218</f>
        <v>350</v>
      </c>
      <c r="J219" s="56">
        <f>J217+J218</f>
        <v>7565.18</v>
      </c>
      <c r="K219" s="56">
        <f>K217+K218</f>
        <v>80434.820000000007</v>
      </c>
    </row>
    <row r="220" spans="1:11" s="10" customFormat="1" x14ac:dyDescent="0.25">
      <c r="A220"/>
      <c r="B220"/>
      <c r="C220" s="13"/>
      <c r="D220"/>
      <c r="E220" s="40"/>
      <c r="F220" s="40"/>
      <c r="G220" s="40"/>
      <c r="H220" s="40"/>
      <c r="I220" s="40"/>
      <c r="J220" s="40"/>
      <c r="K220" s="40"/>
    </row>
    <row r="221" spans="1:11" x14ac:dyDescent="0.25">
      <c r="A221" s="70" t="s">
        <v>296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x14ac:dyDescent="0.25">
      <c r="A222" s="18" t="s">
        <v>32</v>
      </c>
      <c r="B222" s="18" t="s">
        <v>331</v>
      </c>
      <c r="C222" s="19" t="s">
        <v>308</v>
      </c>
      <c r="D222" s="18" t="s">
        <v>204</v>
      </c>
      <c r="E222" s="55">
        <v>91000</v>
      </c>
      <c r="F222" s="55">
        <f>E222*0.0287</f>
        <v>2611.6999999999998</v>
      </c>
      <c r="G222" s="60">
        <v>9988.34</v>
      </c>
      <c r="H222" s="55">
        <f>E222*0.0304</f>
        <v>2766.4</v>
      </c>
      <c r="I222" s="55">
        <v>2300</v>
      </c>
      <c r="J222" s="60">
        <v>17666.439999999999</v>
      </c>
      <c r="K222" s="55">
        <f>E222-J222</f>
        <v>73333.56</v>
      </c>
    </row>
    <row r="223" spans="1:11" s="1" customFormat="1" x14ac:dyDescent="0.25">
      <c r="A223" s="18" t="s">
        <v>472</v>
      </c>
      <c r="B223" s="18" t="s">
        <v>33</v>
      </c>
      <c r="C223" s="19" t="s">
        <v>308</v>
      </c>
      <c r="D223" s="18" t="s">
        <v>204</v>
      </c>
      <c r="E223" s="55">
        <v>44000</v>
      </c>
      <c r="F223" s="55">
        <v>1262.8</v>
      </c>
      <c r="G223" s="40">
        <v>1007.19</v>
      </c>
      <c r="H223" s="55">
        <v>1337.6</v>
      </c>
      <c r="I223" s="55">
        <v>175</v>
      </c>
      <c r="J223" s="40">
        <v>3782.59</v>
      </c>
      <c r="K223" s="55">
        <f>E223-J223</f>
        <v>40217.410000000003</v>
      </c>
    </row>
    <row r="224" spans="1:11" s="1" customFormat="1" x14ac:dyDescent="0.25">
      <c r="A224" s="2" t="s">
        <v>12</v>
      </c>
      <c r="B224" s="2">
        <v>2</v>
      </c>
      <c r="C224" s="14"/>
      <c r="D224" s="2"/>
      <c r="E224" s="48">
        <f>SUM(E222:E222)+E223</f>
        <v>135000</v>
      </c>
      <c r="F224" s="48">
        <f>SUM(F222:F223)</f>
        <v>3874.5</v>
      </c>
      <c r="G224" s="48">
        <f>SUM(G222:G222)+G223</f>
        <v>10995.53</v>
      </c>
      <c r="H224" s="48">
        <f>SUM(H222:H222)+H223</f>
        <v>4104</v>
      </c>
      <c r="I224" s="48">
        <f>SUM(I222:I222)+I223</f>
        <v>2475</v>
      </c>
      <c r="J224" s="48">
        <f>SUM(J222:J222)+J223</f>
        <v>21449.03</v>
      </c>
      <c r="K224" s="48">
        <f>SUM(K222:K222)+K223</f>
        <v>113550.97</v>
      </c>
    </row>
    <row r="226" spans="1:256" x14ac:dyDescent="0.25">
      <c r="A226" s="70" t="s">
        <v>297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1:256" s="1" customFormat="1" x14ac:dyDescent="0.25">
      <c r="A227" s="12" t="s">
        <v>29</v>
      </c>
      <c r="B227" t="s">
        <v>419</v>
      </c>
      <c r="C227" s="13" t="s">
        <v>308</v>
      </c>
      <c r="D227" t="s">
        <v>203</v>
      </c>
      <c r="E227" s="40">
        <v>45000</v>
      </c>
      <c r="F227" s="40">
        <f>E227*0.0287</f>
        <v>1291.5</v>
      </c>
      <c r="G227">
        <v>911.71</v>
      </c>
      <c r="H227" s="40">
        <v>1368</v>
      </c>
      <c r="I227" s="60">
        <v>1752.45</v>
      </c>
      <c r="J227" s="40">
        <v>5323.66</v>
      </c>
      <c r="K227" s="40">
        <f>E227-J227</f>
        <v>39676.339999999997</v>
      </c>
    </row>
    <row r="228" spans="1:256" s="1" customFormat="1" x14ac:dyDescent="0.25">
      <c r="A228" t="s">
        <v>31</v>
      </c>
      <c r="B228" t="s">
        <v>419</v>
      </c>
      <c r="C228" s="13" t="s">
        <v>308</v>
      </c>
      <c r="D228" t="s">
        <v>204</v>
      </c>
      <c r="E228" s="40">
        <v>45000</v>
      </c>
      <c r="F228" s="40">
        <v>1291.5</v>
      </c>
      <c r="G228" s="60">
        <v>1148.33</v>
      </c>
      <c r="H228" s="40">
        <v>1368</v>
      </c>
      <c r="I228" s="40">
        <v>175</v>
      </c>
      <c r="J228" s="40">
        <v>3982.83</v>
      </c>
      <c r="K228" s="40">
        <f t="shared" ref="K228:K230" si="37">E228-J228</f>
        <v>41017.17</v>
      </c>
    </row>
    <row r="229" spans="1:256" x14ac:dyDescent="0.25">
      <c r="A229" t="s">
        <v>27</v>
      </c>
      <c r="B229" t="s">
        <v>28</v>
      </c>
      <c r="C229" s="13" t="s">
        <v>308</v>
      </c>
      <c r="D229" t="s">
        <v>203</v>
      </c>
      <c r="E229" s="40">
        <v>91000</v>
      </c>
      <c r="F229" s="40">
        <f>E229*0.0287</f>
        <v>2611.6999999999998</v>
      </c>
      <c r="G229" s="60">
        <v>9199.6200000000008</v>
      </c>
      <c r="H229" s="40">
        <v>2766.4</v>
      </c>
      <c r="I229" s="60">
        <v>5144.8999999999996</v>
      </c>
      <c r="J229" s="40">
        <v>19722.62</v>
      </c>
      <c r="K229" s="40">
        <f>E229-J229</f>
        <v>71277.38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256" s="1" customFormat="1" x14ac:dyDescent="0.25">
      <c r="A230" t="s">
        <v>381</v>
      </c>
      <c r="B230" t="s">
        <v>419</v>
      </c>
      <c r="C230" s="13" t="s">
        <v>308</v>
      </c>
      <c r="D230" t="s">
        <v>204</v>
      </c>
      <c r="E230" s="40">
        <v>44000</v>
      </c>
      <c r="F230" s="40">
        <v>1262.8</v>
      </c>
      <c r="G230" s="60">
        <v>1007.19</v>
      </c>
      <c r="H230" s="40">
        <v>1337.6</v>
      </c>
      <c r="I230" s="40">
        <v>175</v>
      </c>
      <c r="J230" s="40">
        <v>3782.59</v>
      </c>
      <c r="K230" s="40">
        <f t="shared" si="37"/>
        <v>40217.410000000003</v>
      </c>
    </row>
    <row r="231" spans="1:256" x14ac:dyDescent="0.25">
      <c r="A231" s="2" t="s">
        <v>12</v>
      </c>
      <c r="B231" s="2">
        <v>4</v>
      </c>
      <c r="C231" s="14"/>
      <c r="D231" s="2"/>
      <c r="E231" s="48">
        <f t="shared" ref="E231:K231" si="38">SUM(E227:E230)</f>
        <v>225000</v>
      </c>
      <c r="F231" s="48">
        <f t="shared" si="38"/>
        <v>6457.5</v>
      </c>
      <c r="G231" s="48">
        <f>SUM(G227:G230)</f>
        <v>12266.85</v>
      </c>
      <c r="H231" s="48">
        <f t="shared" si="38"/>
        <v>6840</v>
      </c>
      <c r="I231" s="48">
        <f t="shared" si="38"/>
        <v>7247.35</v>
      </c>
      <c r="J231" s="48">
        <f t="shared" si="38"/>
        <v>32811.699999999997</v>
      </c>
      <c r="K231" s="48">
        <f t="shared" si="38"/>
        <v>192188.3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256" x14ac:dyDescent="0.2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256" s="1" customFormat="1" x14ac:dyDescent="0.25">
      <c r="A233" s="70" t="s">
        <v>298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256" s="24" customFormat="1" x14ac:dyDescent="0.25">
      <c r="A234" s="5" t="s">
        <v>36</v>
      </c>
      <c r="B234" s="5" t="s">
        <v>248</v>
      </c>
      <c r="C234" s="13" t="s">
        <v>308</v>
      </c>
      <c r="D234" s="8" t="s">
        <v>204</v>
      </c>
      <c r="E234" s="40">
        <v>89500</v>
      </c>
      <c r="F234" s="40">
        <f>E234*0.0287</f>
        <v>2568.65</v>
      </c>
      <c r="G234" s="60">
        <v>9635.51</v>
      </c>
      <c r="H234" s="40">
        <f>E234*0.0304</f>
        <v>2720.8</v>
      </c>
      <c r="I234" s="40">
        <v>175</v>
      </c>
      <c r="J234" s="40">
        <f t="shared" ref="J234:J239" si="39">+F234+G234+H234+I234</f>
        <v>15099.96</v>
      </c>
      <c r="K234" s="40">
        <f>E234-J234</f>
        <v>74400.039999999994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s="1" customFormat="1" ht="17.25" customHeight="1" x14ac:dyDescent="0.25">
      <c r="A235" t="s">
        <v>215</v>
      </c>
      <c r="B235" s="5" t="s">
        <v>20</v>
      </c>
      <c r="C235" s="13" t="s">
        <v>307</v>
      </c>
      <c r="D235" t="s">
        <v>204</v>
      </c>
      <c r="E235" s="40">
        <v>32000</v>
      </c>
      <c r="F235" s="40">
        <v>918.4</v>
      </c>
      <c r="G235" s="40">
        <v>0</v>
      </c>
      <c r="H235" s="40">
        <v>972.8</v>
      </c>
      <c r="I235" s="40">
        <v>1841</v>
      </c>
      <c r="J235" s="40">
        <f t="shared" si="39"/>
        <v>3732.2</v>
      </c>
      <c r="K235" s="40">
        <f t="shared" ref="K235:K238" si="40">E235-J235</f>
        <v>28267.8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x14ac:dyDescent="0.25">
      <c r="A236" t="s">
        <v>373</v>
      </c>
      <c r="B236" s="5" t="s">
        <v>194</v>
      </c>
      <c r="C236" s="13" t="s">
        <v>308</v>
      </c>
      <c r="D236" t="s">
        <v>203</v>
      </c>
      <c r="E236" s="40">
        <v>115000</v>
      </c>
      <c r="F236" s="40">
        <v>3300.5</v>
      </c>
      <c r="G236" s="60">
        <v>15633.74</v>
      </c>
      <c r="H236" s="40">
        <v>3496</v>
      </c>
      <c r="I236" s="40">
        <v>75</v>
      </c>
      <c r="J236" s="40">
        <f t="shared" si="39"/>
        <v>22505.24</v>
      </c>
      <c r="K236" s="40">
        <f t="shared" si="40"/>
        <v>92494.76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</row>
    <row r="237" spans="1:256" x14ac:dyDescent="0.25">
      <c r="A237" t="s">
        <v>37</v>
      </c>
      <c r="B237" t="s">
        <v>14</v>
      </c>
      <c r="C237" s="13" t="s">
        <v>307</v>
      </c>
      <c r="D237" t="s">
        <v>203</v>
      </c>
      <c r="E237" s="40">
        <v>46000</v>
      </c>
      <c r="F237" s="40">
        <v>1320.2</v>
      </c>
      <c r="G237">
        <v>816.23</v>
      </c>
      <c r="H237" s="40">
        <f>E237*0.0304</f>
        <v>1398.4</v>
      </c>
      <c r="I237" s="40">
        <v>3469.9</v>
      </c>
      <c r="J237" s="40">
        <f t="shared" si="39"/>
        <v>7004.73</v>
      </c>
      <c r="K237" s="40">
        <f t="shared" si="40"/>
        <v>38995.269999999997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</row>
    <row r="238" spans="1:256" s="34" customFormat="1" x14ac:dyDescent="0.25">
      <c r="A238" t="s">
        <v>361</v>
      </c>
      <c r="B238" s="5" t="s">
        <v>30</v>
      </c>
      <c r="C238" s="13" t="s">
        <v>307</v>
      </c>
      <c r="D238" t="s">
        <v>204</v>
      </c>
      <c r="E238" s="40">
        <v>44000</v>
      </c>
      <c r="F238" s="40">
        <v>1262.8</v>
      </c>
      <c r="G238" s="60">
        <v>1007.19</v>
      </c>
      <c r="H238" s="40">
        <v>1337.6</v>
      </c>
      <c r="I238" s="40">
        <v>1275</v>
      </c>
      <c r="J238" s="40">
        <f t="shared" si="39"/>
        <v>4882.59</v>
      </c>
      <c r="K238" s="40">
        <f t="shared" si="40"/>
        <v>39117.410000000003</v>
      </c>
    </row>
    <row r="239" spans="1:256" s="32" customFormat="1" x14ac:dyDescent="0.25">
      <c r="A239" t="s">
        <v>40</v>
      </c>
      <c r="B239" t="s">
        <v>20</v>
      </c>
      <c r="C239" s="13" t="s">
        <v>307</v>
      </c>
      <c r="D239" t="s">
        <v>203</v>
      </c>
      <c r="E239" s="40">
        <v>32000</v>
      </c>
      <c r="F239" s="40">
        <f>E239*0.0287</f>
        <v>918.4</v>
      </c>
      <c r="G239" s="40">
        <v>0</v>
      </c>
      <c r="H239" s="40">
        <f>E239*0.0304</f>
        <v>972.8</v>
      </c>
      <c r="I239" s="40">
        <v>3429.9</v>
      </c>
      <c r="J239" s="40">
        <f t="shared" si="39"/>
        <v>5321.1</v>
      </c>
      <c r="K239" s="40">
        <f>E239-J239</f>
        <v>26678.9</v>
      </c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</row>
    <row r="240" spans="1:256" x14ac:dyDescent="0.25">
      <c r="A240" s="24" t="s">
        <v>428</v>
      </c>
      <c r="B240" s="24">
        <v>6</v>
      </c>
      <c r="C240" s="25"/>
      <c r="D240" s="24"/>
      <c r="E240" s="47">
        <f t="shared" ref="E240:K240" si="41">SUM(E234:E239)</f>
        <v>358500</v>
      </c>
      <c r="F240" s="47">
        <f t="shared" si="41"/>
        <v>10288.950000000001</v>
      </c>
      <c r="G240" s="47">
        <f>SUM(G234:G239)</f>
        <v>27092.67</v>
      </c>
      <c r="H240" s="47">
        <f t="shared" si="41"/>
        <v>10898.4</v>
      </c>
      <c r="I240" s="47">
        <f t="shared" si="41"/>
        <v>10265.799999999999</v>
      </c>
      <c r="J240" s="47">
        <f t="shared" si="41"/>
        <v>58545.82</v>
      </c>
      <c r="K240" s="47">
        <f t="shared" si="41"/>
        <v>299954.18</v>
      </c>
    </row>
    <row r="242" spans="1:282" x14ac:dyDescent="0.25">
      <c r="A242" s="4" t="s">
        <v>286</v>
      </c>
      <c r="B242" s="4"/>
      <c r="C242" s="16"/>
      <c r="D242" s="4"/>
      <c r="E242" s="52"/>
      <c r="F242" s="52"/>
      <c r="G242" s="52"/>
      <c r="H242" s="52"/>
      <c r="I242" s="52"/>
      <c r="J242" s="52"/>
      <c r="K242" s="52"/>
    </row>
    <row r="243" spans="1:282" x14ac:dyDescent="0.25">
      <c r="A243" t="s">
        <v>201</v>
      </c>
      <c r="B243" t="s">
        <v>153</v>
      </c>
      <c r="C243" s="13" t="s">
        <v>308</v>
      </c>
      <c r="D243" t="s">
        <v>204</v>
      </c>
      <c r="E243" s="40">
        <v>36000</v>
      </c>
      <c r="F243" s="40">
        <f t="shared" ref="F243:F248" si="42">E243*0.0287</f>
        <v>1033.2</v>
      </c>
      <c r="G243" s="40">
        <v>0</v>
      </c>
      <c r="H243" s="40">
        <v>1094.4000000000001</v>
      </c>
      <c r="I243" s="40">
        <v>3652.45</v>
      </c>
      <c r="J243" s="60">
        <v>5780.05</v>
      </c>
      <c r="K243" s="60">
        <f>E243-J243</f>
        <v>30219.95</v>
      </c>
    </row>
    <row r="244" spans="1:282" x14ac:dyDescent="0.25">
      <c r="A244" t="s">
        <v>202</v>
      </c>
      <c r="B244" t="s">
        <v>82</v>
      </c>
      <c r="C244" s="13" t="s">
        <v>308</v>
      </c>
      <c r="D244" t="s">
        <v>204</v>
      </c>
      <c r="E244" s="40">
        <v>75000</v>
      </c>
      <c r="F244" s="40">
        <f t="shared" si="42"/>
        <v>2152.5</v>
      </c>
      <c r="G244" s="60">
        <v>6309.38</v>
      </c>
      <c r="H244" s="40">
        <f>E244*0.0304</f>
        <v>2280</v>
      </c>
      <c r="I244" s="40">
        <v>5502.17</v>
      </c>
      <c r="J244" s="60">
        <v>16244.05</v>
      </c>
      <c r="K244" s="60">
        <f t="shared" ref="K244:K253" si="43">E244-J244</f>
        <v>58755.95</v>
      </c>
    </row>
    <row r="245" spans="1:282" x14ac:dyDescent="0.25">
      <c r="A245" t="s">
        <v>247</v>
      </c>
      <c r="B245" t="s">
        <v>16</v>
      </c>
      <c r="C245" s="13" t="s">
        <v>308</v>
      </c>
      <c r="D245" t="s">
        <v>204</v>
      </c>
      <c r="E245" s="40">
        <v>100000</v>
      </c>
      <c r="F245" s="40">
        <f t="shared" si="42"/>
        <v>2870</v>
      </c>
      <c r="G245" s="60">
        <v>12105.37</v>
      </c>
      <c r="H245" s="40">
        <v>3040</v>
      </c>
      <c r="I245" s="40">
        <v>25</v>
      </c>
      <c r="J245" s="60">
        <v>18040.37</v>
      </c>
      <c r="K245" s="60">
        <f t="shared" si="43"/>
        <v>81959.63</v>
      </c>
    </row>
    <row r="246" spans="1:282" x14ac:dyDescent="0.25">
      <c r="A246" t="s">
        <v>142</v>
      </c>
      <c r="B246" t="s">
        <v>18</v>
      </c>
      <c r="C246" s="13" t="s">
        <v>307</v>
      </c>
      <c r="D246" t="s">
        <v>204</v>
      </c>
      <c r="E246" s="40">
        <v>46000</v>
      </c>
      <c r="F246" s="40">
        <f t="shared" si="42"/>
        <v>1320.2</v>
      </c>
      <c r="G246" s="60">
        <v>1289.46</v>
      </c>
      <c r="H246" s="40">
        <f>E246*0.0304</f>
        <v>1398.4</v>
      </c>
      <c r="I246" s="40">
        <v>1425</v>
      </c>
      <c r="J246" s="60">
        <v>5433.06</v>
      </c>
      <c r="K246" s="60">
        <f>E246-J246</f>
        <v>40566.94</v>
      </c>
    </row>
    <row r="247" spans="1:282" x14ac:dyDescent="0.25">
      <c r="A247" t="s">
        <v>232</v>
      </c>
      <c r="B247" t="s">
        <v>340</v>
      </c>
      <c r="C247" s="13" t="s">
        <v>307</v>
      </c>
      <c r="D247" t="s">
        <v>204</v>
      </c>
      <c r="E247" s="40">
        <v>36000</v>
      </c>
      <c r="F247" s="40">
        <f t="shared" si="42"/>
        <v>1033.2</v>
      </c>
      <c r="G247" s="40">
        <v>0</v>
      </c>
      <c r="H247" s="40">
        <f>E247*0.0304</f>
        <v>1094.4000000000001</v>
      </c>
      <c r="I247" s="40">
        <v>1075</v>
      </c>
      <c r="J247" s="60">
        <v>3202.6</v>
      </c>
      <c r="K247" s="60">
        <f t="shared" si="43"/>
        <v>32797.4</v>
      </c>
    </row>
    <row r="248" spans="1:282" x14ac:dyDescent="0.25">
      <c r="A248" t="s">
        <v>212</v>
      </c>
      <c r="B248" t="s">
        <v>211</v>
      </c>
      <c r="C248" s="13" t="s">
        <v>308</v>
      </c>
      <c r="D248" t="s">
        <v>204</v>
      </c>
      <c r="E248" s="40">
        <v>45000</v>
      </c>
      <c r="F248" s="40">
        <f t="shared" si="42"/>
        <v>1291.5</v>
      </c>
      <c r="G248">
        <v>911.71</v>
      </c>
      <c r="H248" s="40">
        <f>E248*0.0304</f>
        <v>1368</v>
      </c>
      <c r="I248" s="40">
        <v>15439.41</v>
      </c>
      <c r="J248" s="60">
        <v>19010.62</v>
      </c>
      <c r="K248" s="60">
        <f>E248-J248</f>
        <v>25989.38</v>
      </c>
    </row>
    <row r="249" spans="1:282" x14ac:dyDescent="0.25">
      <c r="A249" t="s">
        <v>234</v>
      </c>
      <c r="B249" t="s">
        <v>20</v>
      </c>
      <c r="C249" s="13" t="s">
        <v>308</v>
      </c>
      <c r="D249" t="s">
        <v>204</v>
      </c>
      <c r="E249" s="40">
        <v>33000</v>
      </c>
      <c r="F249" s="40">
        <v>947.1</v>
      </c>
      <c r="G249" s="40">
        <v>0</v>
      </c>
      <c r="H249" s="40">
        <v>1003.2</v>
      </c>
      <c r="I249" s="40">
        <v>4154.8999999999996</v>
      </c>
      <c r="J249" s="60">
        <v>6105.2</v>
      </c>
      <c r="K249" s="60">
        <f t="shared" si="43"/>
        <v>26894.799999999999</v>
      </c>
    </row>
    <row r="250" spans="1:282" x14ac:dyDescent="0.25">
      <c r="A250" t="s">
        <v>233</v>
      </c>
      <c r="B250" t="s">
        <v>48</v>
      </c>
      <c r="C250" s="13" t="s">
        <v>308</v>
      </c>
      <c r="D250" t="s">
        <v>204</v>
      </c>
      <c r="E250" s="40">
        <v>33000</v>
      </c>
      <c r="F250" s="40">
        <f>E250*0.0287</f>
        <v>947.1</v>
      </c>
      <c r="G250" s="40">
        <v>0</v>
      </c>
      <c r="H250" s="40">
        <f>E250*0.0304</f>
        <v>1003.2</v>
      </c>
      <c r="I250" s="40">
        <v>3715.97</v>
      </c>
      <c r="J250" s="60">
        <v>5666.27</v>
      </c>
      <c r="K250" s="60">
        <f t="shared" si="43"/>
        <v>27333.73</v>
      </c>
    </row>
    <row r="251" spans="1:282" x14ac:dyDescent="0.25">
      <c r="A251" t="s">
        <v>236</v>
      </c>
      <c r="B251" t="s">
        <v>154</v>
      </c>
      <c r="C251" s="13" t="s">
        <v>307</v>
      </c>
      <c r="D251" t="s">
        <v>204</v>
      </c>
      <c r="E251" s="40">
        <v>46000</v>
      </c>
      <c r="F251" s="40">
        <f>E251*0.0287</f>
        <v>1320.2</v>
      </c>
      <c r="G251" s="60">
        <v>1289.46</v>
      </c>
      <c r="H251" s="40">
        <v>1398.4</v>
      </c>
      <c r="I251" s="40">
        <v>11276.53</v>
      </c>
      <c r="J251" s="60">
        <v>15284.59</v>
      </c>
      <c r="K251" s="60">
        <f t="shared" si="43"/>
        <v>30715.41</v>
      </c>
    </row>
    <row r="252" spans="1:282" x14ac:dyDescent="0.25">
      <c r="A252" t="s">
        <v>235</v>
      </c>
      <c r="B252" t="s">
        <v>100</v>
      </c>
      <c r="C252" s="13" t="s">
        <v>308</v>
      </c>
      <c r="D252" t="s">
        <v>204</v>
      </c>
      <c r="E252" s="40">
        <v>46000</v>
      </c>
      <c r="F252" s="40">
        <f>E252*0.0287</f>
        <v>1320.2</v>
      </c>
      <c r="G252" s="60">
        <v>1289.46</v>
      </c>
      <c r="H252" s="40">
        <f>E252*0.0304</f>
        <v>1398.4</v>
      </c>
      <c r="I252" s="40">
        <v>2758.33</v>
      </c>
      <c r="J252" s="60">
        <v>6766.39</v>
      </c>
      <c r="K252" s="60">
        <f t="shared" si="43"/>
        <v>39233.61</v>
      </c>
    </row>
    <row r="253" spans="1:282" x14ac:dyDescent="0.25">
      <c r="A253" t="s">
        <v>84</v>
      </c>
      <c r="B253" t="s">
        <v>14</v>
      </c>
      <c r="C253" s="13" t="s">
        <v>308</v>
      </c>
      <c r="D253" t="s">
        <v>203</v>
      </c>
      <c r="E253" s="40">
        <v>47000</v>
      </c>
      <c r="F253" s="40">
        <f>E253*0.0287</f>
        <v>1348.9</v>
      </c>
      <c r="G253" s="60">
        <v>1430.6</v>
      </c>
      <c r="H253" s="40">
        <f>E253*0.0304</f>
        <v>1428.8</v>
      </c>
      <c r="I253" s="40">
        <v>175</v>
      </c>
      <c r="J253" s="60">
        <v>4383.3</v>
      </c>
      <c r="K253" s="60">
        <f t="shared" si="43"/>
        <v>42616.7</v>
      </c>
    </row>
    <row r="254" spans="1:282" x14ac:dyDescent="0.25">
      <c r="A254" s="24" t="s">
        <v>12</v>
      </c>
      <c r="B254" s="24">
        <v>11</v>
      </c>
      <c r="C254" s="25"/>
      <c r="D254" s="24"/>
      <c r="E254" s="47">
        <f>SUM(E243:E251)+E253+E252</f>
        <v>543000</v>
      </c>
      <c r="F254" s="47">
        <f t="shared" ref="F254:K254" si="44">SUM(F243:F253)</f>
        <v>15584.1</v>
      </c>
      <c r="G254" s="48">
        <f t="shared" si="44"/>
        <v>24625.439999999999</v>
      </c>
      <c r="H254" s="47">
        <f t="shared" si="44"/>
        <v>16507.2</v>
      </c>
      <c r="I254" s="47">
        <f t="shared" si="44"/>
        <v>49199.76</v>
      </c>
      <c r="J254" s="47">
        <f t="shared" si="44"/>
        <v>105916.5</v>
      </c>
      <c r="K254" s="47">
        <f t="shared" si="44"/>
        <v>437083.5</v>
      </c>
    </row>
    <row r="255" spans="1:282" x14ac:dyDescent="0.25">
      <c r="A255" s="1"/>
      <c r="B255" s="1"/>
      <c r="C255" s="16"/>
      <c r="D255" s="1"/>
      <c r="E255" s="49"/>
      <c r="F255" s="49"/>
      <c r="G255" s="49"/>
      <c r="H255" s="49"/>
      <c r="I255" s="49"/>
      <c r="J255" s="49"/>
      <c r="K255" s="49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</row>
    <row r="256" spans="1:282" x14ac:dyDescent="0.25">
      <c r="A256" s="4" t="s">
        <v>287</v>
      </c>
      <c r="B256" s="4"/>
      <c r="C256" s="16"/>
      <c r="D256" s="4"/>
      <c r="E256" s="52"/>
      <c r="F256" s="52"/>
      <c r="G256" s="52"/>
      <c r="H256" s="52"/>
      <c r="I256" s="52"/>
      <c r="J256" s="52"/>
      <c r="K256" s="52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  <c r="IZ256" s="11"/>
      <c r="JA256" s="11"/>
      <c r="JB256" s="11"/>
      <c r="JC256" s="11"/>
      <c r="JD256" s="11"/>
      <c r="JE256" s="11"/>
      <c r="JF256" s="11"/>
      <c r="JG256" s="11"/>
      <c r="JH256" s="11"/>
      <c r="JI256" s="11"/>
      <c r="JJ256" s="11"/>
      <c r="JK256" s="11"/>
      <c r="JL256" s="11"/>
      <c r="JM256" s="11"/>
      <c r="JN256" s="11"/>
      <c r="JO256" s="11"/>
      <c r="JP256" s="11"/>
      <c r="JQ256" s="11"/>
      <c r="JR256" s="11"/>
      <c r="JS256" s="11"/>
      <c r="JT256" s="11"/>
      <c r="JU256" s="11"/>
      <c r="JV256" s="11"/>
    </row>
    <row r="257" spans="1:282" x14ac:dyDescent="0.25">
      <c r="A257" t="s">
        <v>145</v>
      </c>
      <c r="B257" t="s">
        <v>144</v>
      </c>
      <c r="C257" s="13" t="s">
        <v>308</v>
      </c>
      <c r="D257" t="s">
        <v>203</v>
      </c>
      <c r="E257" s="40">
        <v>36000</v>
      </c>
      <c r="F257" s="40">
        <f>E257*0.0287</f>
        <v>1033.2</v>
      </c>
      <c r="G257" s="40">
        <v>0</v>
      </c>
      <c r="H257" s="40">
        <f>E257*0.0304</f>
        <v>1094.4000000000001</v>
      </c>
      <c r="I257" s="40">
        <v>1175</v>
      </c>
      <c r="J257" s="60">
        <v>3302.6</v>
      </c>
      <c r="K257" s="40">
        <f>+E257-J257</f>
        <v>32697.4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</row>
    <row r="258" spans="1:282" x14ac:dyDescent="0.25">
      <c r="A258" t="s">
        <v>146</v>
      </c>
      <c r="B258" t="s">
        <v>412</v>
      </c>
      <c r="C258" s="13" t="s">
        <v>308</v>
      </c>
      <c r="D258" t="s">
        <v>204</v>
      </c>
      <c r="E258" s="40">
        <v>36000</v>
      </c>
      <c r="F258" s="40">
        <f>E258*0.0287</f>
        <v>1033.2</v>
      </c>
      <c r="G258" s="40">
        <v>0</v>
      </c>
      <c r="H258" s="40">
        <f>E258*0.0304</f>
        <v>1094.4000000000001</v>
      </c>
      <c r="I258" s="40">
        <v>4961.83</v>
      </c>
      <c r="J258" s="60">
        <v>7089.43</v>
      </c>
      <c r="K258" s="40">
        <f t="shared" ref="K258:K263" si="45">+E258-J258</f>
        <v>28910.57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</row>
    <row r="259" spans="1:282" x14ac:dyDescent="0.25">
      <c r="A259" t="s">
        <v>341</v>
      </c>
      <c r="B259" t="s">
        <v>412</v>
      </c>
      <c r="C259" s="13" t="s">
        <v>307</v>
      </c>
      <c r="D259" t="s">
        <v>204</v>
      </c>
      <c r="E259" s="40">
        <v>36000</v>
      </c>
      <c r="F259" s="40">
        <v>1033.2</v>
      </c>
      <c r="G259" s="40">
        <v>0</v>
      </c>
      <c r="H259" s="40">
        <v>1094.4000000000001</v>
      </c>
      <c r="I259" s="40">
        <v>3075</v>
      </c>
      <c r="J259" s="60">
        <v>5202.6000000000004</v>
      </c>
      <c r="K259" s="40">
        <f t="shared" si="45"/>
        <v>30797.4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</row>
    <row r="260" spans="1:282" x14ac:dyDescent="0.25">
      <c r="A260" t="s">
        <v>147</v>
      </c>
      <c r="B260" t="s">
        <v>412</v>
      </c>
      <c r="C260" s="13" t="s">
        <v>308</v>
      </c>
      <c r="D260" t="s">
        <v>204</v>
      </c>
      <c r="E260" s="40">
        <v>36000</v>
      </c>
      <c r="F260" s="40">
        <f t="shared" ref="F260:F263" si="46">E260*0.0287</f>
        <v>1033.2</v>
      </c>
      <c r="G260" s="40">
        <v>0</v>
      </c>
      <c r="H260" s="40">
        <f>E260*0.0304</f>
        <v>1094.4000000000001</v>
      </c>
      <c r="I260" s="40">
        <v>3275</v>
      </c>
      <c r="J260" s="60">
        <v>5402.6</v>
      </c>
      <c r="K260" s="40">
        <f>+E260-J260</f>
        <v>30597.4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</row>
    <row r="261" spans="1:282" x14ac:dyDescent="0.25">
      <c r="A261" t="s">
        <v>148</v>
      </c>
      <c r="B261" t="s">
        <v>412</v>
      </c>
      <c r="C261" s="13" t="s">
        <v>307</v>
      </c>
      <c r="D261" t="s">
        <v>204</v>
      </c>
      <c r="E261" s="40">
        <v>36000</v>
      </c>
      <c r="F261" s="40">
        <f t="shared" si="46"/>
        <v>1033.2</v>
      </c>
      <c r="G261" s="40">
        <v>0</v>
      </c>
      <c r="H261" s="40">
        <f>E261*0.0304</f>
        <v>1094.4000000000001</v>
      </c>
      <c r="I261" s="40">
        <v>6822.45</v>
      </c>
      <c r="J261" s="60">
        <v>8950.0499999999993</v>
      </c>
      <c r="K261" s="40">
        <f t="shared" si="45"/>
        <v>27049.95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</row>
    <row r="262" spans="1:282" x14ac:dyDescent="0.25">
      <c r="A262" t="s">
        <v>149</v>
      </c>
      <c r="B262" t="s">
        <v>144</v>
      </c>
      <c r="C262" s="13" t="s">
        <v>308</v>
      </c>
      <c r="D262" t="s">
        <v>204</v>
      </c>
      <c r="E262" s="40">
        <v>44000</v>
      </c>
      <c r="F262" s="40">
        <f t="shared" si="46"/>
        <v>1262.8</v>
      </c>
      <c r="G262">
        <v>770.57</v>
      </c>
      <c r="H262" s="40">
        <v>1337.6</v>
      </c>
      <c r="I262" s="40">
        <v>3752.45</v>
      </c>
      <c r="J262" s="60">
        <v>7123.42</v>
      </c>
      <c r="K262" s="40">
        <f t="shared" si="45"/>
        <v>36876.58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</row>
    <row r="263" spans="1:282" x14ac:dyDescent="0.25">
      <c r="A263" t="s">
        <v>342</v>
      </c>
      <c r="B263" t="s">
        <v>412</v>
      </c>
      <c r="C263" s="13" t="s">
        <v>308</v>
      </c>
      <c r="D263" t="s">
        <v>204</v>
      </c>
      <c r="E263" s="40">
        <v>45000</v>
      </c>
      <c r="F263" s="40">
        <f t="shared" si="46"/>
        <v>1291.5</v>
      </c>
      <c r="G263" s="60">
        <v>1148.33</v>
      </c>
      <c r="H263" s="40">
        <f>E263*0.0304</f>
        <v>1368</v>
      </c>
      <c r="I263" s="40">
        <v>175</v>
      </c>
      <c r="J263" s="60">
        <v>3982.83</v>
      </c>
      <c r="K263" s="40">
        <f t="shared" si="45"/>
        <v>41017.17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</row>
    <row r="264" spans="1:282" x14ac:dyDescent="0.25">
      <c r="A264" s="24" t="s">
        <v>12</v>
      </c>
      <c r="B264" s="24">
        <v>7</v>
      </c>
      <c r="C264" s="25"/>
      <c r="D264" s="24"/>
      <c r="E264" s="47">
        <f t="shared" ref="E264:K264" si="47">SUM(E257:E263)</f>
        <v>269000</v>
      </c>
      <c r="F264" s="47">
        <f t="shared" si="47"/>
        <v>7720.3</v>
      </c>
      <c r="G264" s="47">
        <f>SUM(G257:G263)</f>
        <v>1918.9</v>
      </c>
      <c r="H264" s="47">
        <f t="shared" si="47"/>
        <v>8177.6</v>
      </c>
      <c r="I264" s="47">
        <f t="shared" si="47"/>
        <v>23236.73</v>
      </c>
      <c r="J264" s="47">
        <f t="shared" si="47"/>
        <v>41053.53</v>
      </c>
      <c r="K264" s="47">
        <f t="shared" si="47"/>
        <v>227946.47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</row>
    <row r="265" spans="1:282" x14ac:dyDescent="0.25"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</row>
    <row r="266" spans="1:282" x14ac:dyDescent="0.25">
      <c r="A266" s="4" t="s">
        <v>150</v>
      </c>
      <c r="B266" s="4"/>
      <c r="C266" s="16"/>
      <c r="D266" s="4"/>
      <c r="E266" s="52"/>
      <c r="F266" s="52"/>
      <c r="G266" s="52"/>
      <c r="H266" s="52"/>
      <c r="I266" s="52"/>
      <c r="J266" s="52"/>
      <c r="K266" s="52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</row>
    <row r="267" spans="1:282" x14ac:dyDescent="0.25">
      <c r="A267" t="s">
        <v>157</v>
      </c>
      <c r="B267" t="s">
        <v>158</v>
      </c>
      <c r="C267" s="13" t="s">
        <v>307</v>
      </c>
      <c r="D267" t="s">
        <v>204</v>
      </c>
      <c r="E267" s="40">
        <v>81000</v>
      </c>
      <c r="F267" s="40">
        <f t="shared" ref="F267:F276" si="48">E267*0.0287</f>
        <v>2324.6999999999998</v>
      </c>
      <c r="G267" s="60">
        <v>7636.09</v>
      </c>
      <c r="H267" s="40">
        <f>E267*0.0304</f>
        <v>2462.4</v>
      </c>
      <c r="I267" s="40">
        <v>25</v>
      </c>
      <c r="J267" s="40">
        <f t="shared" ref="J267:J276" si="49">+F267+G267+H267+I267</f>
        <v>12448.19</v>
      </c>
      <c r="K267" s="40">
        <f>+E267-J267</f>
        <v>68551.81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</row>
    <row r="268" spans="1:282" x14ac:dyDescent="0.25">
      <c r="A268" t="s">
        <v>151</v>
      </c>
      <c r="B268" t="s">
        <v>143</v>
      </c>
      <c r="C268" s="13" t="s">
        <v>308</v>
      </c>
      <c r="D268" t="s">
        <v>204</v>
      </c>
      <c r="E268" s="40">
        <v>45000</v>
      </c>
      <c r="F268" s="40">
        <f t="shared" si="48"/>
        <v>1291.5</v>
      </c>
      <c r="G268" s="60">
        <v>1148.33</v>
      </c>
      <c r="H268" s="40">
        <v>1368</v>
      </c>
      <c r="I268" s="40">
        <v>14706.81</v>
      </c>
      <c r="J268" s="40">
        <f t="shared" si="49"/>
        <v>18514.64</v>
      </c>
      <c r="K268" s="40">
        <f t="shared" ref="K268:K276" si="50">+E268-J268</f>
        <v>26485.360000000001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</row>
    <row r="269" spans="1:282" x14ac:dyDescent="0.25">
      <c r="A269" t="s">
        <v>152</v>
      </c>
      <c r="B269" t="s">
        <v>153</v>
      </c>
      <c r="C269" s="13" t="s">
        <v>308</v>
      </c>
      <c r="D269" t="s">
        <v>204</v>
      </c>
      <c r="E269" s="40">
        <v>33000</v>
      </c>
      <c r="F269" s="40">
        <f t="shared" si="48"/>
        <v>947.1</v>
      </c>
      <c r="G269" s="40">
        <v>0</v>
      </c>
      <c r="H269" s="40">
        <f>E269*0.0304</f>
        <v>1003.2</v>
      </c>
      <c r="I269" s="40">
        <v>2215</v>
      </c>
      <c r="J269" s="40">
        <f t="shared" si="49"/>
        <v>4165.3</v>
      </c>
      <c r="K269" s="40">
        <f t="shared" si="50"/>
        <v>28834.7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</row>
    <row r="270" spans="1:282" x14ac:dyDescent="0.25">
      <c r="A270" t="s">
        <v>156</v>
      </c>
      <c r="B270" t="s">
        <v>153</v>
      </c>
      <c r="C270" s="13" t="s">
        <v>308</v>
      </c>
      <c r="D270" t="s">
        <v>204</v>
      </c>
      <c r="E270" s="40">
        <v>33000</v>
      </c>
      <c r="F270" s="40">
        <f t="shared" si="48"/>
        <v>947.1</v>
      </c>
      <c r="G270" s="40">
        <v>0</v>
      </c>
      <c r="H270" s="40">
        <f>E270*0.0304</f>
        <v>1003.2</v>
      </c>
      <c r="I270" s="40">
        <v>315</v>
      </c>
      <c r="J270" s="40">
        <f t="shared" si="49"/>
        <v>2265.3000000000002</v>
      </c>
      <c r="K270" s="40">
        <f t="shared" si="50"/>
        <v>30734.7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  <c r="JN270" s="11"/>
      <c r="JO270" s="11"/>
      <c r="JP270" s="11"/>
      <c r="JQ270" s="11"/>
      <c r="JR270" s="11"/>
      <c r="JS270" s="11"/>
      <c r="JT270" s="11"/>
      <c r="JU270" s="11"/>
      <c r="JV270" s="11"/>
    </row>
    <row r="271" spans="1:282" x14ac:dyDescent="0.25">
      <c r="A271" t="s">
        <v>343</v>
      </c>
      <c r="B271" t="s">
        <v>413</v>
      </c>
      <c r="C271" s="13" t="s">
        <v>307</v>
      </c>
      <c r="D271" t="s">
        <v>204</v>
      </c>
      <c r="E271" s="40">
        <v>41000</v>
      </c>
      <c r="F271" s="40">
        <f t="shared" si="48"/>
        <v>1176.7</v>
      </c>
      <c r="G271">
        <v>347.17</v>
      </c>
      <c r="H271" s="40">
        <f>E271*0.0304</f>
        <v>1246.4000000000001</v>
      </c>
      <c r="I271" s="40">
        <v>1752.45</v>
      </c>
      <c r="J271" s="40">
        <f t="shared" si="49"/>
        <v>4522.72</v>
      </c>
      <c r="K271" s="40">
        <f t="shared" si="50"/>
        <v>36477.279999999999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  <c r="IV271" s="11"/>
      <c r="IW271" s="11"/>
      <c r="IX271" s="11"/>
      <c r="IY271" s="11"/>
      <c r="IZ271" s="11"/>
      <c r="JA271" s="11"/>
      <c r="JB271" s="11"/>
      <c r="JC271" s="11"/>
      <c r="JD271" s="11"/>
      <c r="JE271" s="11"/>
      <c r="JF271" s="11"/>
      <c r="JG271" s="11"/>
      <c r="JH271" s="11"/>
      <c r="JI271" s="11"/>
      <c r="JJ271" s="11"/>
      <c r="JK271" s="11"/>
      <c r="JL271" s="11"/>
      <c r="JM271" s="11"/>
      <c r="JN271" s="11"/>
      <c r="JO271" s="11"/>
      <c r="JP271" s="11"/>
      <c r="JQ271" s="11"/>
      <c r="JR271" s="11"/>
      <c r="JS271" s="11"/>
      <c r="JT271" s="11"/>
      <c r="JU271" s="11"/>
      <c r="JV271" s="11"/>
    </row>
    <row r="272" spans="1:282" x14ac:dyDescent="0.25">
      <c r="A272" t="s">
        <v>139</v>
      </c>
      <c r="B272" t="s">
        <v>414</v>
      </c>
      <c r="C272" s="13" t="s">
        <v>307</v>
      </c>
      <c r="D272" t="s">
        <v>204</v>
      </c>
      <c r="E272" s="40">
        <v>46000</v>
      </c>
      <c r="F272" s="40">
        <f t="shared" si="48"/>
        <v>1320.2</v>
      </c>
      <c r="G272" s="60">
        <v>1289.46</v>
      </c>
      <c r="H272" s="40">
        <f>E272*0.0304</f>
        <v>1398.4</v>
      </c>
      <c r="I272" s="40">
        <v>5520.13</v>
      </c>
      <c r="J272" s="40">
        <f t="shared" si="49"/>
        <v>9528.19</v>
      </c>
      <c r="K272" s="40">
        <f>+E272-J272</f>
        <v>36471.81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  <c r="IY272" s="11"/>
      <c r="IZ272" s="11"/>
      <c r="JA272" s="11"/>
      <c r="JB272" s="11"/>
      <c r="JC272" s="11"/>
      <c r="JD272" s="11"/>
      <c r="JE272" s="11"/>
      <c r="JF272" s="11"/>
      <c r="JG272" s="11"/>
      <c r="JH272" s="11"/>
      <c r="JI272" s="11"/>
      <c r="JJ272" s="11"/>
      <c r="JK272" s="11"/>
      <c r="JL272" s="11"/>
      <c r="JM272" s="11"/>
      <c r="JN272" s="11"/>
      <c r="JO272" s="11"/>
      <c r="JP272" s="11"/>
      <c r="JQ272" s="11"/>
      <c r="JR272" s="11"/>
      <c r="JS272" s="11"/>
      <c r="JT272" s="11"/>
      <c r="JU272" s="11"/>
      <c r="JV272" s="11"/>
    </row>
    <row r="273" spans="1:320" x14ac:dyDescent="0.25">
      <c r="A273" t="s">
        <v>344</v>
      </c>
      <c r="B273" t="s">
        <v>140</v>
      </c>
      <c r="C273" s="13" t="s">
        <v>307</v>
      </c>
      <c r="D273" t="s">
        <v>204</v>
      </c>
      <c r="E273" s="40">
        <v>61000</v>
      </c>
      <c r="F273" s="40">
        <f t="shared" si="48"/>
        <v>1750.7</v>
      </c>
      <c r="G273" s="60">
        <v>3674.86</v>
      </c>
      <c r="H273" s="40">
        <f>E273*0.0304</f>
        <v>1854.4</v>
      </c>
      <c r="I273" s="40">
        <v>11291.17</v>
      </c>
      <c r="J273" s="40">
        <f t="shared" si="49"/>
        <v>18571.13</v>
      </c>
      <c r="K273" s="40">
        <f t="shared" si="50"/>
        <v>42428.87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</row>
    <row r="274" spans="1:320" s="26" customFormat="1" x14ac:dyDescent="0.25">
      <c r="A274" t="s">
        <v>141</v>
      </c>
      <c r="B274" t="s">
        <v>414</v>
      </c>
      <c r="C274" s="13" t="s">
        <v>307</v>
      </c>
      <c r="D274" t="s">
        <v>204</v>
      </c>
      <c r="E274" s="40">
        <v>46000</v>
      </c>
      <c r="F274" s="40">
        <f t="shared" si="48"/>
        <v>1320.2</v>
      </c>
      <c r="G274" s="60">
        <v>1289.46</v>
      </c>
      <c r="H274" s="40">
        <v>1398.4</v>
      </c>
      <c r="I274" s="40">
        <v>2355</v>
      </c>
      <c r="J274" s="40">
        <f t="shared" si="49"/>
        <v>6363.06</v>
      </c>
      <c r="K274" s="40">
        <f t="shared" si="50"/>
        <v>39636.94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  <c r="JW274" s="11"/>
      <c r="JX274" s="11"/>
      <c r="JY274" s="11"/>
      <c r="JZ274" s="11"/>
      <c r="KA274" s="11"/>
      <c r="KB274" s="11"/>
      <c r="KC274" s="11"/>
      <c r="KD274" s="11"/>
      <c r="KE274" s="11"/>
      <c r="KF274" s="11"/>
      <c r="KG274" s="11"/>
      <c r="KH274" s="11"/>
      <c r="KI274" s="11"/>
      <c r="KJ274" s="11"/>
      <c r="KK274" s="11"/>
      <c r="KL274" s="11"/>
      <c r="KM274" s="11"/>
      <c r="KN274" s="11"/>
      <c r="KO274" s="11"/>
      <c r="KP274" s="11"/>
      <c r="KQ274" s="11"/>
      <c r="KR274" s="11"/>
      <c r="KS274" s="11"/>
      <c r="KT274" s="11"/>
      <c r="KU274" s="11"/>
      <c r="KV274" s="11"/>
      <c r="KW274" s="11"/>
      <c r="KX274" s="11"/>
      <c r="KY274" s="11"/>
      <c r="KZ274" s="11"/>
      <c r="LA274" s="11"/>
      <c r="LB274" s="11"/>
      <c r="LC274" s="11"/>
      <c r="LD274" s="11"/>
      <c r="LE274" s="11"/>
      <c r="LF274" s="11"/>
      <c r="LG274" s="11"/>
      <c r="LH274" s="11"/>
    </row>
    <row r="275" spans="1:320" x14ac:dyDescent="0.25">
      <c r="A275" t="s">
        <v>345</v>
      </c>
      <c r="B275" t="s">
        <v>415</v>
      </c>
      <c r="C275" s="13" t="s">
        <v>308</v>
      </c>
      <c r="D275" t="s">
        <v>204</v>
      </c>
      <c r="E275" s="40">
        <v>45000</v>
      </c>
      <c r="F275" s="40">
        <f t="shared" si="48"/>
        <v>1291.5</v>
      </c>
      <c r="G275">
        <v>675.09</v>
      </c>
      <c r="H275" s="40">
        <f>E275*0.0304</f>
        <v>1368</v>
      </c>
      <c r="I275" s="40">
        <v>3329.9</v>
      </c>
      <c r="J275" s="40">
        <f t="shared" si="49"/>
        <v>6664.49</v>
      </c>
      <c r="K275" s="40">
        <f t="shared" si="50"/>
        <v>38335.51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  <c r="JW275" s="11"/>
      <c r="JX275" s="11"/>
      <c r="JY275" s="11"/>
      <c r="JZ275" s="11"/>
      <c r="KA275" s="11"/>
      <c r="KB275" s="11"/>
      <c r="KC275" s="11"/>
      <c r="KD275" s="11"/>
      <c r="KE275" s="11"/>
      <c r="KF275" s="11"/>
      <c r="KG275" s="11"/>
      <c r="KH275" s="11"/>
      <c r="KI275" s="11"/>
      <c r="KJ275" s="11"/>
      <c r="KK275" s="11"/>
      <c r="KL275" s="11"/>
      <c r="KM275" s="11"/>
      <c r="KN275" s="11"/>
      <c r="KO275" s="11"/>
      <c r="KP275" s="11"/>
      <c r="KQ275" s="11"/>
      <c r="KR275" s="11"/>
      <c r="KS275" s="11"/>
      <c r="KT275" s="11"/>
      <c r="KU275" s="11"/>
      <c r="KV275" s="11"/>
      <c r="KW275" s="11"/>
      <c r="KX275" s="11"/>
      <c r="KY275" s="11"/>
      <c r="KZ275" s="11"/>
      <c r="LA275" s="11"/>
      <c r="LB275" s="11"/>
      <c r="LC275" s="11"/>
      <c r="LD275" s="11"/>
      <c r="LE275" s="11"/>
      <c r="LF275" s="11"/>
      <c r="LG275" s="11"/>
      <c r="LH275" s="11"/>
    </row>
    <row r="276" spans="1:320" s="26" customFormat="1" x14ac:dyDescent="0.25">
      <c r="A276" t="s">
        <v>346</v>
      </c>
      <c r="B276" t="s">
        <v>143</v>
      </c>
      <c r="C276" s="13" t="s">
        <v>308</v>
      </c>
      <c r="D276" t="s">
        <v>204</v>
      </c>
      <c r="E276" s="40">
        <v>45000</v>
      </c>
      <c r="F276" s="40">
        <f t="shared" si="48"/>
        <v>1291.5</v>
      </c>
      <c r="G276" s="60">
        <v>1148.33</v>
      </c>
      <c r="H276" s="40">
        <f>E276*0.0304</f>
        <v>1368</v>
      </c>
      <c r="I276" s="40">
        <v>647</v>
      </c>
      <c r="J276" s="40">
        <f t="shared" si="49"/>
        <v>4454.83</v>
      </c>
      <c r="K276" s="40">
        <f t="shared" si="50"/>
        <v>40545.17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  <c r="IV276" s="11"/>
      <c r="IW276" s="11"/>
      <c r="IX276" s="11"/>
      <c r="IY276" s="11"/>
      <c r="IZ276" s="11"/>
      <c r="JA276" s="11"/>
      <c r="JB276" s="11"/>
      <c r="JC276" s="11"/>
      <c r="JD276" s="11"/>
      <c r="JE276" s="11"/>
      <c r="JF276" s="11"/>
      <c r="JG276" s="11"/>
      <c r="JH276" s="11"/>
      <c r="JI276" s="11"/>
      <c r="JJ276" s="11"/>
      <c r="JK276" s="11"/>
      <c r="JL276" s="11"/>
      <c r="JM276" s="11"/>
      <c r="JN276" s="11"/>
      <c r="JO276" s="11"/>
      <c r="JP276" s="11"/>
      <c r="JQ276" s="11"/>
      <c r="JR276" s="11"/>
      <c r="JS276" s="11"/>
      <c r="JT276" s="11"/>
      <c r="JU276" s="11"/>
      <c r="JV276" s="11"/>
      <c r="JW276" s="11"/>
      <c r="JX276" s="11"/>
      <c r="JY276" s="11"/>
      <c r="JZ276" s="11"/>
      <c r="KA276" s="11"/>
      <c r="KB276" s="11"/>
      <c r="KC276" s="11"/>
      <c r="KD276" s="11"/>
      <c r="KE276" s="11"/>
      <c r="KF276" s="11"/>
      <c r="KG276" s="11"/>
      <c r="KH276" s="11"/>
      <c r="KI276" s="11"/>
      <c r="KJ276" s="11"/>
      <c r="KK276" s="11"/>
      <c r="KL276" s="11"/>
      <c r="KM276" s="11"/>
      <c r="KN276" s="11"/>
      <c r="KO276" s="11"/>
      <c r="KP276" s="11"/>
      <c r="KQ276" s="11"/>
      <c r="KR276" s="11"/>
      <c r="KS276" s="11"/>
      <c r="KT276" s="11"/>
      <c r="KU276" s="11"/>
      <c r="KV276" s="11"/>
      <c r="KW276" s="11"/>
      <c r="KX276" s="11"/>
      <c r="KY276" s="11"/>
      <c r="KZ276" s="11"/>
      <c r="LA276" s="11"/>
      <c r="LB276" s="11"/>
      <c r="LC276" s="11"/>
      <c r="LD276" s="11"/>
      <c r="LE276" s="11"/>
      <c r="LF276" s="11"/>
      <c r="LG276" s="11"/>
      <c r="LH276" s="11"/>
    </row>
    <row r="277" spans="1:320" s="11" customFormat="1" x14ac:dyDescent="0.25">
      <c r="A277" s="24" t="s">
        <v>12</v>
      </c>
      <c r="B277" s="24">
        <v>10</v>
      </c>
      <c r="C277" s="25"/>
      <c r="D277" s="24"/>
      <c r="E277" s="47">
        <f t="shared" ref="E277:J277" si="51">SUM(E267:E276)</f>
        <v>476000</v>
      </c>
      <c r="F277" s="47">
        <f t="shared" si="51"/>
        <v>13661.2</v>
      </c>
      <c r="G277" s="47">
        <f t="shared" si="51"/>
        <v>17208.79</v>
      </c>
      <c r="H277" s="47">
        <f t="shared" si="51"/>
        <v>14470.4</v>
      </c>
      <c r="I277" s="47">
        <f t="shared" si="51"/>
        <v>42157.46</v>
      </c>
      <c r="J277" s="47">
        <f t="shared" si="51"/>
        <v>87497.85</v>
      </c>
      <c r="K277" s="47">
        <f>SUM(K267:K270)+K271+K272+K273+K274+K275+K276</f>
        <v>388502.15</v>
      </c>
    </row>
    <row r="278" spans="1:320" x14ac:dyDescent="0.25">
      <c r="A278" s="10"/>
      <c r="B278" s="10"/>
      <c r="C278" s="15"/>
      <c r="D278" s="10"/>
      <c r="E278" s="51"/>
      <c r="F278" s="51"/>
      <c r="G278" s="51"/>
      <c r="H278" s="51"/>
      <c r="I278" s="51"/>
      <c r="J278" s="51"/>
      <c r="K278" s="5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  <c r="IY278" s="11"/>
      <c r="IZ278" s="11"/>
      <c r="JA278" s="11"/>
      <c r="JB278" s="11"/>
      <c r="JC278" s="11"/>
      <c r="JD278" s="11"/>
      <c r="JE278" s="11"/>
      <c r="JF278" s="11"/>
      <c r="JG278" s="11"/>
      <c r="JH278" s="11"/>
      <c r="JI278" s="11"/>
      <c r="JJ278" s="11"/>
      <c r="JK278" s="11"/>
      <c r="JL278" s="11"/>
      <c r="JM278" s="11"/>
      <c r="JN278" s="11"/>
      <c r="JO278" s="11"/>
      <c r="JP278" s="11"/>
      <c r="JQ278" s="11"/>
      <c r="JR278" s="11"/>
      <c r="JS278" s="11"/>
      <c r="JT278" s="11"/>
      <c r="JU278" s="11"/>
      <c r="JV278" s="11"/>
    </row>
    <row r="279" spans="1:320" x14ac:dyDescent="0.25">
      <c r="A279" s="70" t="s">
        <v>81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</row>
    <row r="280" spans="1:320" x14ac:dyDescent="0.25">
      <c r="A280" t="s">
        <v>426</v>
      </c>
      <c r="B280" t="s">
        <v>80</v>
      </c>
      <c r="C280" s="13" t="s">
        <v>308</v>
      </c>
      <c r="D280" t="s">
        <v>203</v>
      </c>
      <c r="E280" s="40">
        <v>165000</v>
      </c>
      <c r="F280" s="40">
        <v>4735.5</v>
      </c>
      <c r="G280" s="40">
        <v>27394.99</v>
      </c>
      <c r="H280" s="40">
        <v>5016</v>
      </c>
      <c r="I280" s="40">
        <v>25</v>
      </c>
      <c r="J280" s="40">
        <v>37171.49</v>
      </c>
      <c r="K280" s="40">
        <f>E280-J280</f>
        <v>127828.51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  <c r="IV280" s="11"/>
      <c r="IW280" s="11"/>
      <c r="IX280" s="11"/>
      <c r="IY280" s="11"/>
      <c r="IZ280" s="11"/>
      <c r="JA280" s="11"/>
      <c r="JB280" s="11"/>
      <c r="JC280" s="11"/>
      <c r="JD280" s="11"/>
      <c r="JE280" s="11"/>
      <c r="JF280" s="11"/>
      <c r="JG280" s="11"/>
      <c r="JH280" s="11"/>
      <c r="JI280" s="11"/>
      <c r="JJ280" s="11"/>
      <c r="JK280" s="11"/>
      <c r="JL280" s="11"/>
      <c r="JM280" s="11"/>
      <c r="JN280" s="11"/>
      <c r="JO280" s="11"/>
      <c r="JP280" s="11"/>
      <c r="JQ280" s="11"/>
      <c r="JR280" s="11"/>
      <c r="JS280" s="11"/>
      <c r="JT280" s="11"/>
      <c r="JU280" s="11"/>
      <c r="JV280" s="11"/>
    </row>
    <row r="281" spans="1:320" s="11" customFormat="1" x14ac:dyDescent="0.25">
      <c r="A281" s="2" t="s">
        <v>12</v>
      </c>
      <c r="B281" s="2">
        <v>1</v>
      </c>
      <c r="C281" s="14"/>
      <c r="D281" s="2"/>
      <c r="E281" s="48">
        <f t="shared" ref="E281:K281" si="52">SUM(E280:E280)</f>
        <v>165000</v>
      </c>
      <c r="F281" s="48">
        <f t="shared" si="52"/>
        <v>4735.5</v>
      </c>
      <c r="G281" s="48">
        <f>SUM(G280:G280)</f>
        <v>27394.99</v>
      </c>
      <c r="H281" s="48">
        <f t="shared" si="52"/>
        <v>5016</v>
      </c>
      <c r="I281" s="48">
        <f t="shared" si="52"/>
        <v>25</v>
      </c>
      <c r="J281" s="48">
        <f t="shared" si="52"/>
        <v>37171.49</v>
      </c>
      <c r="K281" s="48">
        <f t="shared" si="52"/>
        <v>127828.51</v>
      </c>
    </row>
    <row r="282" spans="1:320" x14ac:dyDescent="0.25">
      <c r="A282" s="10"/>
      <c r="B282" s="10"/>
      <c r="C282" s="15"/>
      <c r="D282" s="10"/>
      <c r="E282" s="51"/>
      <c r="F282" s="51"/>
      <c r="G282" s="51"/>
      <c r="H282" s="51"/>
      <c r="I282" s="51"/>
      <c r="J282" s="51"/>
      <c r="K282" s="5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  <c r="IY282" s="11"/>
      <c r="IZ282" s="11"/>
      <c r="JA282" s="11"/>
      <c r="JB282" s="11"/>
      <c r="JC282" s="11"/>
      <c r="JD282" s="11"/>
      <c r="JE282" s="11"/>
      <c r="JF282" s="11"/>
      <c r="JG282" s="11"/>
      <c r="JH282" s="11"/>
      <c r="JI282" s="11"/>
      <c r="JJ282" s="11"/>
      <c r="JK282" s="11"/>
      <c r="JL282" s="11"/>
      <c r="JM282" s="11"/>
      <c r="JN282" s="11"/>
      <c r="JO282" s="11"/>
      <c r="JP282" s="11"/>
      <c r="JQ282" s="11"/>
      <c r="JR282" s="11"/>
      <c r="JS282" s="11"/>
      <c r="JT282" s="11"/>
      <c r="JU282" s="11"/>
      <c r="JV282" s="11"/>
    </row>
    <row r="283" spans="1:320" x14ac:dyDescent="0.25">
      <c r="A283" s="70" t="s">
        <v>83</v>
      </c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  <c r="IV283" s="11"/>
      <c r="IW283" s="11"/>
      <c r="IX283" s="11"/>
      <c r="IY283" s="11"/>
      <c r="IZ283" s="11"/>
      <c r="JA283" s="11"/>
      <c r="JB283" s="11"/>
      <c r="JC283" s="11"/>
      <c r="JD283" s="11"/>
      <c r="JE283" s="11"/>
      <c r="JF283" s="11"/>
      <c r="JG283" s="11"/>
      <c r="JH283" s="11"/>
      <c r="JI283" s="11"/>
      <c r="JJ283" s="11"/>
      <c r="JK283" s="11"/>
      <c r="JL283" s="11"/>
      <c r="JM283" s="11"/>
      <c r="JN283" s="11"/>
      <c r="JO283" s="11"/>
      <c r="JP283" s="11"/>
      <c r="JQ283" s="11"/>
      <c r="JR283" s="11"/>
      <c r="JS283" s="11"/>
      <c r="JT283" s="11"/>
      <c r="JU283" s="11"/>
      <c r="JV283" s="11"/>
    </row>
    <row r="284" spans="1:320" x14ac:dyDescent="0.25">
      <c r="A284" t="s">
        <v>374</v>
      </c>
      <c r="B284" t="s">
        <v>18</v>
      </c>
      <c r="C284" s="13" t="s">
        <v>307</v>
      </c>
      <c r="D284" t="s">
        <v>204</v>
      </c>
      <c r="E284" s="40">
        <v>41000</v>
      </c>
      <c r="F284" s="40">
        <f>E284*0.0287</f>
        <v>1176.7</v>
      </c>
      <c r="G284">
        <v>583.79</v>
      </c>
      <c r="H284" s="40">
        <f>E284*0.0304</f>
        <v>1246.4000000000001</v>
      </c>
      <c r="I284" s="40">
        <v>1200</v>
      </c>
      <c r="J284" s="40">
        <v>4206.8900000000003</v>
      </c>
      <c r="K284" s="40">
        <f>E284-J284</f>
        <v>36793.11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  <c r="IV284" s="11"/>
      <c r="IW284" s="11"/>
      <c r="IX284" s="11"/>
      <c r="IY284" s="11"/>
      <c r="IZ284" s="11"/>
      <c r="JA284" s="11"/>
      <c r="JB284" s="11"/>
      <c r="JC284" s="11"/>
      <c r="JD284" s="11"/>
      <c r="JE284" s="11"/>
      <c r="JF284" s="11"/>
      <c r="JG284" s="11"/>
      <c r="JH284" s="11"/>
      <c r="JI284" s="11"/>
      <c r="JJ284" s="11"/>
      <c r="JK284" s="11"/>
      <c r="JL284" s="11"/>
      <c r="JM284" s="11"/>
      <c r="JN284" s="11"/>
      <c r="JO284" s="11"/>
      <c r="JP284" s="11"/>
      <c r="JQ284" s="11"/>
      <c r="JR284" s="11"/>
      <c r="JS284" s="11"/>
      <c r="JT284" s="11"/>
      <c r="JU284" s="11"/>
      <c r="JV284" s="11"/>
    </row>
    <row r="285" spans="1:320" x14ac:dyDescent="0.25">
      <c r="A285" t="s">
        <v>208</v>
      </c>
      <c r="B285" t="s">
        <v>86</v>
      </c>
      <c r="C285" s="13" t="s">
        <v>307</v>
      </c>
      <c r="D285" t="s">
        <v>204</v>
      </c>
      <c r="E285" s="40">
        <v>41000</v>
      </c>
      <c r="F285" s="40">
        <f>E285*0.0287</f>
        <v>1176.7</v>
      </c>
      <c r="G285">
        <v>347.17</v>
      </c>
      <c r="H285" s="40">
        <f>E285*0.0304</f>
        <v>1246.4000000000001</v>
      </c>
      <c r="I285" s="40">
        <v>3252.45</v>
      </c>
      <c r="J285" s="40">
        <v>6022.72</v>
      </c>
      <c r="K285" s="40">
        <f t="shared" ref="K285:K288" si="53">E285-J285</f>
        <v>34977.279999999999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  <c r="IY285" s="11"/>
      <c r="IZ285" s="11"/>
      <c r="JA285" s="11"/>
      <c r="JB285" s="11"/>
      <c r="JC285" s="11"/>
      <c r="JD285" s="11"/>
      <c r="JE285" s="11"/>
      <c r="JF285" s="11"/>
      <c r="JG285" s="11"/>
      <c r="JH285" s="11"/>
      <c r="JI285" s="11"/>
      <c r="JJ285" s="11"/>
      <c r="JK285" s="11"/>
      <c r="JL285" s="11"/>
      <c r="JM285" s="11"/>
      <c r="JN285" s="11"/>
      <c r="JO285" s="11"/>
      <c r="JP285" s="11"/>
      <c r="JQ285" s="11"/>
      <c r="JR285" s="11"/>
      <c r="JS285" s="11"/>
      <c r="JT285" s="11"/>
      <c r="JU285" s="11"/>
      <c r="JV285" s="11"/>
    </row>
    <row r="286" spans="1:320" x14ac:dyDescent="0.25">
      <c r="A286" t="s">
        <v>219</v>
      </c>
      <c r="B286" t="s">
        <v>218</v>
      </c>
      <c r="C286" s="13" t="s">
        <v>308</v>
      </c>
      <c r="D286" t="s">
        <v>204</v>
      </c>
      <c r="E286" s="40">
        <v>41000</v>
      </c>
      <c r="F286" s="40">
        <f>E286*0.0287</f>
        <v>1176.7</v>
      </c>
      <c r="G286">
        <v>583.79</v>
      </c>
      <c r="H286" s="40">
        <f>E286*0.0304</f>
        <v>1246.4000000000001</v>
      </c>
      <c r="I286" s="40">
        <v>175</v>
      </c>
      <c r="J286" s="40">
        <v>3181.89</v>
      </c>
      <c r="K286" s="40">
        <f t="shared" si="53"/>
        <v>37818.11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  <c r="IY286" s="11"/>
      <c r="IZ286" s="11"/>
      <c r="JA286" s="11"/>
      <c r="JB286" s="11"/>
      <c r="JC286" s="11"/>
      <c r="JD286" s="11"/>
      <c r="JE286" s="11"/>
      <c r="JF286" s="11"/>
      <c r="JG286" s="11"/>
      <c r="JH286" s="11"/>
      <c r="JI286" s="11"/>
      <c r="JJ286" s="11"/>
      <c r="JK286" s="11"/>
      <c r="JL286" s="11"/>
      <c r="JM286" s="11"/>
      <c r="JN286" s="11"/>
      <c r="JO286" s="11"/>
      <c r="JP286" s="11"/>
      <c r="JQ286" s="11"/>
      <c r="JR286" s="11"/>
      <c r="JS286" s="11"/>
      <c r="JT286" s="11"/>
      <c r="JU286" s="11"/>
      <c r="JV286" s="11"/>
    </row>
    <row r="287" spans="1:320" x14ac:dyDescent="0.25">
      <c r="A287" t="s">
        <v>220</v>
      </c>
      <c r="B287" t="s">
        <v>48</v>
      </c>
      <c r="C287" s="13" t="s">
        <v>307</v>
      </c>
      <c r="D287" t="s">
        <v>204</v>
      </c>
      <c r="E287" s="40">
        <v>36000</v>
      </c>
      <c r="F287" s="40">
        <f>E287*0.0287</f>
        <v>1033.2</v>
      </c>
      <c r="G287" s="40">
        <v>0</v>
      </c>
      <c r="H287" s="40">
        <f>E287*0.0304</f>
        <v>1094.4000000000001</v>
      </c>
      <c r="I287" s="40">
        <v>1975</v>
      </c>
      <c r="J287" s="40">
        <v>4102.6000000000004</v>
      </c>
      <c r="K287" s="40">
        <f>E287-J287</f>
        <v>31897.4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  <c r="JN287" s="11"/>
      <c r="JO287" s="11"/>
      <c r="JP287" s="11"/>
      <c r="JQ287" s="11"/>
      <c r="JR287" s="11"/>
      <c r="JS287" s="11"/>
      <c r="JT287" s="11"/>
      <c r="JU287" s="11"/>
      <c r="JV287" s="11"/>
    </row>
    <row r="288" spans="1:320" x14ac:dyDescent="0.25">
      <c r="A288" t="s">
        <v>187</v>
      </c>
      <c r="B288" t="s">
        <v>86</v>
      </c>
      <c r="C288" s="13" t="s">
        <v>307</v>
      </c>
      <c r="D288" t="s">
        <v>204</v>
      </c>
      <c r="E288" s="40">
        <v>41000</v>
      </c>
      <c r="F288" s="40">
        <f>E288*0.0287</f>
        <v>1176.7</v>
      </c>
      <c r="G288">
        <v>347.17</v>
      </c>
      <c r="H288" s="40">
        <f>E288*0.0304</f>
        <v>1246.4000000000001</v>
      </c>
      <c r="I288" s="40">
        <v>1752.45</v>
      </c>
      <c r="J288" s="40">
        <v>4522.72</v>
      </c>
      <c r="K288" s="40">
        <f t="shared" si="53"/>
        <v>36477.279999999999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  <c r="IY288" s="11"/>
      <c r="IZ288" s="11"/>
      <c r="JA288" s="11"/>
      <c r="JB288" s="11"/>
      <c r="JC288" s="11"/>
      <c r="JD288" s="11"/>
      <c r="JE288" s="11"/>
      <c r="JF288" s="11"/>
      <c r="JG288" s="11"/>
      <c r="JH288" s="11"/>
      <c r="JI288" s="11"/>
      <c r="JJ288" s="11"/>
      <c r="JK288" s="11"/>
      <c r="JL288" s="11"/>
      <c r="JM288" s="11"/>
      <c r="JN288" s="11"/>
      <c r="JO288" s="11"/>
      <c r="JP288" s="11"/>
      <c r="JQ288" s="11"/>
      <c r="JR288" s="11"/>
      <c r="JS288" s="11"/>
      <c r="JT288" s="11"/>
      <c r="JU288" s="11"/>
      <c r="JV288" s="11"/>
    </row>
    <row r="289" spans="1:282" s="11" customFormat="1" x14ac:dyDescent="0.25">
      <c r="A289" s="2" t="s">
        <v>12</v>
      </c>
      <c r="B289" s="2">
        <v>5</v>
      </c>
      <c r="C289" s="14"/>
      <c r="D289" s="2"/>
      <c r="E289" s="48">
        <f t="shared" ref="E289:J289" si="54">SUM(E284:E288)</f>
        <v>200000</v>
      </c>
      <c r="F289" s="48">
        <f t="shared" si="54"/>
        <v>5740</v>
      </c>
      <c r="G289" s="48">
        <f>SUM(G284:G288)</f>
        <v>1861.92</v>
      </c>
      <c r="H289" s="48">
        <f t="shared" si="54"/>
        <v>6080</v>
      </c>
      <c r="I289" s="48">
        <f t="shared" si="54"/>
        <v>8354.9</v>
      </c>
      <c r="J289" s="48">
        <f t="shared" si="54"/>
        <v>22036.82</v>
      </c>
      <c r="K289" s="48">
        <f>SUM(K284:K288)</f>
        <v>177963.18</v>
      </c>
    </row>
    <row r="290" spans="1:282" x14ac:dyDescent="0.25">
      <c r="A290" s="10"/>
      <c r="B290" s="10"/>
      <c r="C290" s="15"/>
      <c r="D290" s="10"/>
      <c r="E290" s="51"/>
      <c r="F290" s="51"/>
      <c r="G290" s="51"/>
      <c r="H290" s="51"/>
      <c r="I290" s="51"/>
      <c r="J290" s="51"/>
      <c r="K290" s="5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</row>
    <row r="291" spans="1:282" s="2" customFormat="1" x14ac:dyDescent="0.25">
      <c r="A291" s="4" t="s">
        <v>403</v>
      </c>
      <c r="B291" s="4"/>
      <c r="C291" s="16"/>
      <c r="D291" s="4"/>
      <c r="E291" s="52"/>
      <c r="F291" s="52"/>
      <c r="G291" s="52"/>
      <c r="H291" s="52"/>
      <c r="I291" s="52"/>
      <c r="J291" s="52"/>
      <c r="K291" s="52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  <c r="IW291" s="10"/>
      <c r="IX291" s="10"/>
      <c r="IY291" s="10"/>
      <c r="IZ291" s="10"/>
      <c r="JA291" s="10"/>
      <c r="JB291" s="10"/>
      <c r="JC291" s="10"/>
      <c r="JD291" s="10"/>
      <c r="JE291" s="10"/>
      <c r="JF291" s="10"/>
      <c r="JG291" s="10"/>
      <c r="JH291" s="10"/>
      <c r="JI291" s="10"/>
      <c r="JJ291" s="10"/>
      <c r="JK291" s="10"/>
      <c r="JL291" s="10"/>
      <c r="JM291" s="10"/>
      <c r="JN291" s="10"/>
      <c r="JO291" s="10"/>
      <c r="JP291" s="10"/>
      <c r="JQ291" s="10"/>
      <c r="JR291" s="10"/>
      <c r="JS291" s="10"/>
      <c r="JT291" s="10"/>
      <c r="JU291" s="10"/>
      <c r="JV291" s="10"/>
    </row>
    <row r="292" spans="1:282" x14ac:dyDescent="0.25">
      <c r="A292" s="11" t="s">
        <v>87</v>
      </c>
      <c r="B292" s="11" t="s">
        <v>82</v>
      </c>
      <c r="C292" s="13" t="s">
        <v>307</v>
      </c>
      <c r="D292" t="s">
        <v>203</v>
      </c>
      <c r="E292" s="40">
        <v>101000</v>
      </c>
      <c r="F292" s="40">
        <f>E292*0.0287</f>
        <v>2898.7</v>
      </c>
      <c r="G292" s="60">
        <v>11551.87</v>
      </c>
      <c r="H292" s="40">
        <f>E292*0.0304</f>
        <v>3070.4</v>
      </c>
      <c r="I292" s="60">
        <v>3329.9</v>
      </c>
      <c r="J292" s="40">
        <f>+F292+G292+H292+I292</f>
        <v>20850.87</v>
      </c>
      <c r="K292" s="40">
        <f>E292-J292</f>
        <v>80149.13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  <c r="IY292" s="11"/>
      <c r="IZ292" s="11"/>
      <c r="JA292" s="11"/>
      <c r="JB292" s="11"/>
      <c r="JC292" s="11"/>
      <c r="JD292" s="11"/>
      <c r="JE292" s="11"/>
      <c r="JF292" s="11"/>
      <c r="JG292" s="11"/>
      <c r="JH292" s="11"/>
      <c r="JI292" s="11"/>
      <c r="JJ292" s="11"/>
      <c r="JK292" s="11"/>
      <c r="JL292" s="11"/>
      <c r="JM292" s="11"/>
      <c r="JN292" s="11"/>
      <c r="JO292" s="11"/>
      <c r="JP292" s="11"/>
      <c r="JQ292" s="11"/>
      <c r="JR292" s="11"/>
      <c r="JS292" s="11"/>
      <c r="JT292" s="11"/>
      <c r="JU292" s="11"/>
      <c r="JV292" s="11"/>
    </row>
    <row r="293" spans="1:282" s="11" customFormat="1" x14ac:dyDescent="0.25">
      <c r="A293" s="24" t="s">
        <v>12</v>
      </c>
      <c r="B293" s="24">
        <v>1</v>
      </c>
      <c r="C293" s="25"/>
      <c r="D293" s="24"/>
      <c r="E293" s="47">
        <f t="shared" ref="E293:K293" si="55">SUM(E292)</f>
        <v>101000</v>
      </c>
      <c r="F293" s="47">
        <f t="shared" si="55"/>
        <v>2898.7</v>
      </c>
      <c r="G293" s="47">
        <f>SUM(G292)</f>
        <v>11551.87</v>
      </c>
      <c r="H293" s="47">
        <f t="shared" si="55"/>
        <v>3070.4</v>
      </c>
      <c r="I293" s="47">
        <f t="shared" si="55"/>
        <v>3329.9</v>
      </c>
      <c r="J293" s="47">
        <f t="shared" si="55"/>
        <v>20850.87</v>
      </c>
      <c r="K293" s="47">
        <f t="shared" si="55"/>
        <v>80149.13</v>
      </c>
    </row>
    <row r="294" spans="1:282" s="11" customFormat="1" x14ac:dyDescent="0.25">
      <c r="A294" s="10"/>
      <c r="B294" s="10"/>
      <c r="C294" s="15"/>
      <c r="D294" s="10"/>
      <c r="E294" s="51"/>
      <c r="F294" s="51"/>
      <c r="G294" s="51"/>
      <c r="H294" s="51"/>
      <c r="I294" s="51"/>
      <c r="J294" s="51"/>
      <c r="K294" s="51"/>
    </row>
    <row r="295" spans="1:282" s="11" customFormat="1" x14ac:dyDescent="0.25">
      <c r="A295" s="10" t="s">
        <v>429</v>
      </c>
      <c r="B295" s="10"/>
      <c r="C295" s="15"/>
      <c r="D295" s="10"/>
      <c r="E295" s="51"/>
      <c r="F295" s="51"/>
      <c r="G295" s="51"/>
      <c r="H295" s="51"/>
      <c r="I295" s="51"/>
      <c r="J295" s="51"/>
      <c r="K295" s="51"/>
    </row>
    <row r="296" spans="1:282" s="27" customFormat="1" x14ac:dyDescent="0.25">
      <c r="A296" s="11" t="s">
        <v>437</v>
      </c>
      <c r="B296" s="11" t="s">
        <v>16</v>
      </c>
      <c r="C296" s="39" t="s">
        <v>307</v>
      </c>
      <c r="D296" s="11" t="s">
        <v>203</v>
      </c>
      <c r="E296" s="54">
        <v>101000</v>
      </c>
      <c r="F296" s="54">
        <v>2898.7</v>
      </c>
      <c r="G296" s="60">
        <v>11946.23</v>
      </c>
      <c r="H296" s="54">
        <v>3070.4</v>
      </c>
      <c r="I296" s="60">
        <v>1602.45</v>
      </c>
      <c r="J296" s="40">
        <v>19517.78</v>
      </c>
      <c r="K296" s="54">
        <f>E296-J296</f>
        <v>81482.22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</row>
    <row r="297" spans="1:282" s="11" customFormat="1" x14ac:dyDescent="0.25">
      <c r="A297" s="2" t="s">
        <v>12</v>
      </c>
      <c r="B297" s="2">
        <v>1</v>
      </c>
      <c r="C297" s="14"/>
      <c r="D297" s="2"/>
      <c r="E297" s="48">
        <f t="shared" ref="E297:K297" si="56">E296</f>
        <v>101000</v>
      </c>
      <c r="F297" s="48">
        <f t="shared" si="56"/>
        <v>2898.7</v>
      </c>
      <c r="G297" s="48">
        <f>G296</f>
        <v>11946.23</v>
      </c>
      <c r="H297" s="48">
        <f t="shared" si="56"/>
        <v>3070.4</v>
      </c>
      <c r="I297" s="48">
        <f t="shared" si="56"/>
        <v>1602.45</v>
      </c>
      <c r="J297" s="48">
        <f t="shared" si="56"/>
        <v>19517.78</v>
      </c>
      <c r="K297" s="48">
        <f t="shared" si="56"/>
        <v>81482.22</v>
      </c>
    </row>
    <row r="298" spans="1:282" x14ac:dyDescent="0.25">
      <c r="A298" s="10"/>
      <c r="B298" s="10"/>
      <c r="C298" s="15"/>
      <c r="D298" s="10"/>
      <c r="E298" s="51"/>
      <c r="F298" s="51"/>
      <c r="G298" s="51"/>
      <c r="H298" s="51"/>
      <c r="I298" s="51"/>
      <c r="J298" s="51"/>
      <c r="K298" s="5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  <c r="IV298" s="11"/>
      <c r="IW298" s="11"/>
      <c r="IX298" s="11"/>
      <c r="IY298" s="11"/>
      <c r="IZ298" s="11"/>
      <c r="JA298" s="11"/>
      <c r="JB298" s="11"/>
      <c r="JC298" s="11"/>
      <c r="JD298" s="11"/>
      <c r="JE298" s="11"/>
      <c r="JF298" s="11"/>
      <c r="JG298" s="11"/>
      <c r="JH298" s="11"/>
      <c r="JI298" s="11"/>
      <c r="JJ298" s="11"/>
      <c r="JK298" s="11"/>
      <c r="JL298" s="11"/>
      <c r="JM298" s="11"/>
      <c r="JN298" s="11"/>
      <c r="JO298" s="11"/>
      <c r="JP298" s="11"/>
      <c r="JQ298" s="11"/>
      <c r="JR298" s="11"/>
      <c r="JS298" s="11"/>
      <c r="JT298" s="11"/>
      <c r="JU298" s="11"/>
      <c r="JV298" s="11"/>
    </row>
    <row r="299" spans="1:282" x14ac:dyDescent="0.25">
      <c r="A299" s="4" t="s">
        <v>88</v>
      </c>
      <c r="B299" s="4"/>
      <c r="C299" s="16"/>
      <c r="D299" s="4"/>
      <c r="E299" s="52"/>
      <c r="F299" s="52"/>
      <c r="G299" s="52"/>
      <c r="H299" s="52"/>
      <c r="I299" s="52"/>
      <c r="J299" s="52"/>
      <c r="K299" s="52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  <c r="IY299" s="11"/>
      <c r="IZ299" s="11"/>
      <c r="JA299" s="11"/>
      <c r="JB299" s="11"/>
      <c r="JC299" s="11"/>
      <c r="JD299" s="11"/>
      <c r="JE299" s="11"/>
      <c r="JF299" s="11"/>
      <c r="JG299" s="11"/>
      <c r="JH299" s="11"/>
      <c r="JI299" s="11"/>
      <c r="JJ299" s="11"/>
      <c r="JK299" s="11"/>
      <c r="JL299" s="11"/>
      <c r="JM299" s="11"/>
      <c r="JN299" s="11"/>
      <c r="JO299" s="11"/>
      <c r="JP299" s="11"/>
      <c r="JQ299" s="11"/>
      <c r="JR299" s="11"/>
      <c r="JS299" s="11"/>
      <c r="JT299" s="11"/>
      <c r="JU299" s="11"/>
      <c r="JV299" s="11"/>
    </row>
    <row r="300" spans="1:282" x14ac:dyDescent="0.25">
      <c r="A300" t="s">
        <v>89</v>
      </c>
      <c r="B300" t="s">
        <v>90</v>
      </c>
      <c r="C300" s="13" t="s">
        <v>307</v>
      </c>
      <c r="D300" t="s">
        <v>203</v>
      </c>
      <c r="E300" s="40">
        <v>81000</v>
      </c>
      <c r="F300" s="40">
        <f>E300*0.0287</f>
        <v>2324.6999999999998</v>
      </c>
      <c r="G300" s="60">
        <v>7636.09</v>
      </c>
      <c r="H300" s="40">
        <f t="shared" ref="H300:H305" si="57">E300*0.0304</f>
        <v>2462.4</v>
      </c>
      <c r="I300" s="40">
        <v>425</v>
      </c>
      <c r="J300" s="40">
        <f t="shared" ref="J300:J306" si="58">+F300+G300+H300+I300</f>
        <v>12848.19</v>
      </c>
      <c r="K300" s="40">
        <f t="shared" ref="K300:K306" si="59">+E300-J300</f>
        <v>68151.81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  <c r="IV300" s="11"/>
      <c r="IW300" s="11"/>
      <c r="IX300" s="11"/>
      <c r="IY300" s="11"/>
      <c r="IZ300" s="11"/>
      <c r="JA300" s="11"/>
      <c r="JB300" s="11"/>
      <c r="JC300" s="11"/>
      <c r="JD300" s="11"/>
      <c r="JE300" s="11"/>
      <c r="JF300" s="11"/>
      <c r="JG300" s="11"/>
      <c r="JH300" s="11"/>
      <c r="JI300" s="11"/>
      <c r="JJ300" s="11"/>
      <c r="JK300" s="11"/>
      <c r="JL300" s="11"/>
      <c r="JM300" s="11"/>
      <c r="JN300" s="11"/>
      <c r="JO300" s="11"/>
      <c r="JP300" s="11"/>
      <c r="JQ300" s="11"/>
      <c r="JR300" s="11"/>
      <c r="JS300" s="11"/>
      <c r="JT300" s="11"/>
      <c r="JU300" s="11"/>
      <c r="JV300" s="11"/>
    </row>
    <row r="301" spans="1:282" x14ac:dyDescent="0.25">
      <c r="A301" t="s">
        <v>91</v>
      </c>
      <c r="B301" t="s">
        <v>42</v>
      </c>
      <c r="C301" s="13" t="s">
        <v>308</v>
      </c>
      <c r="D301" t="s">
        <v>204</v>
      </c>
      <c r="E301" s="40">
        <v>24150</v>
      </c>
      <c r="F301" s="40">
        <f>E301*0.0287</f>
        <v>693.11</v>
      </c>
      <c r="G301" s="40">
        <v>0</v>
      </c>
      <c r="H301" s="40">
        <f t="shared" si="57"/>
        <v>734.16</v>
      </c>
      <c r="I301" s="40">
        <v>1654</v>
      </c>
      <c r="J301" s="40">
        <f t="shared" si="58"/>
        <v>3081.27</v>
      </c>
      <c r="K301" s="40">
        <f t="shared" si="59"/>
        <v>21068.73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  <c r="IV301" s="11"/>
      <c r="IW301" s="11"/>
      <c r="IX301" s="11"/>
      <c r="IY301" s="11"/>
      <c r="IZ301" s="11"/>
      <c r="JA301" s="11"/>
      <c r="JB301" s="11"/>
      <c r="JC301" s="11"/>
      <c r="JD301" s="11"/>
      <c r="JE301" s="11"/>
      <c r="JF301" s="11"/>
      <c r="JG301" s="11"/>
      <c r="JH301" s="11"/>
      <c r="JI301" s="11"/>
      <c r="JJ301" s="11"/>
      <c r="JK301" s="11"/>
      <c r="JL301" s="11"/>
      <c r="JM301" s="11"/>
      <c r="JN301" s="11"/>
      <c r="JO301" s="11"/>
      <c r="JP301" s="11"/>
      <c r="JQ301" s="11"/>
      <c r="JR301" s="11"/>
      <c r="JS301" s="11"/>
      <c r="JT301" s="11"/>
      <c r="JU301" s="11"/>
      <c r="JV301" s="11"/>
    </row>
    <row r="302" spans="1:282" x14ac:dyDescent="0.25">
      <c r="A302" t="s">
        <v>92</v>
      </c>
      <c r="B302" t="s">
        <v>420</v>
      </c>
      <c r="C302" s="13" t="s">
        <v>307</v>
      </c>
      <c r="D302" t="s">
        <v>204</v>
      </c>
      <c r="E302" s="40">
        <v>90000</v>
      </c>
      <c r="F302" s="40">
        <f t="shared" ref="F302:F306" si="60">E302*0.0287</f>
        <v>2583</v>
      </c>
      <c r="G302" s="60">
        <v>9753.1200000000008</v>
      </c>
      <c r="H302" s="40">
        <f t="shared" si="57"/>
        <v>2736</v>
      </c>
      <c r="I302" s="40">
        <v>25</v>
      </c>
      <c r="J302" s="40">
        <f t="shared" si="58"/>
        <v>15097.12</v>
      </c>
      <c r="K302" s="40">
        <f t="shared" si="59"/>
        <v>74902.880000000005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  <c r="IW302" s="11"/>
      <c r="IX302" s="11"/>
      <c r="IY302" s="11"/>
      <c r="IZ302" s="11"/>
      <c r="JA302" s="11"/>
      <c r="JB302" s="11"/>
      <c r="JC302" s="11"/>
      <c r="JD302" s="11"/>
      <c r="JE302" s="11"/>
      <c r="JF302" s="11"/>
      <c r="JG302" s="11"/>
      <c r="JH302" s="11"/>
      <c r="JI302" s="11"/>
      <c r="JJ302" s="11"/>
      <c r="JK302" s="11"/>
      <c r="JL302" s="11"/>
      <c r="JM302" s="11"/>
      <c r="JN302" s="11"/>
      <c r="JO302" s="11"/>
      <c r="JP302" s="11"/>
      <c r="JQ302" s="11"/>
      <c r="JR302" s="11"/>
      <c r="JS302" s="11"/>
      <c r="JT302" s="11"/>
      <c r="JU302" s="11"/>
      <c r="JV302" s="11"/>
    </row>
    <row r="303" spans="1:282" x14ac:dyDescent="0.25">
      <c r="A303" t="s">
        <v>93</v>
      </c>
      <c r="B303" t="s">
        <v>183</v>
      </c>
      <c r="C303" s="13" t="s">
        <v>307</v>
      </c>
      <c r="D303" t="s">
        <v>203</v>
      </c>
      <c r="E303" s="40">
        <v>41000</v>
      </c>
      <c r="F303" s="40">
        <f t="shared" si="60"/>
        <v>1176.7</v>
      </c>
      <c r="G303">
        <v>583.79</v>
      </c>
      <c r="H303" s="40">
        <f t="shared" si="57"/>
        <v>1246.4000000000001</v>
      </c>
      <c r="I303" s="40">
        <v>665</v>
      </c>
      <c r="J303" s="40">
        <f t="shared" si="58"/>
        <v>3671.89</v>
      </c>
      <c r="K303" s="40">
        <f t="shared" si="59"/>
        <v>37328.11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  <c r="IY303" s="11"/>
      <c r="IZ303" s="11"/>
      <c r="JA303" s="11"/>
      <c r="JB303" s="11"/>
      <c r="JC303" s="11"/>
      <c r="JD303" s="11"/>
      <c r="JE303" s="11"/>
      <c r="JF303" s="11"/>
      <c r="JG303" s="11"/>
      <c r="JH303" s="11"/>
      <c r="JI303" s="11"/>
      <c r="JJ303" s="11"/>
      <c r="JK303" s="11"/>
      <c r="JL303" s="11"/>
      <c r="JM303" s="11"/>
      <c r="JN303" s="11"/>
      <c r="JO303" s="11"/>
      <c r="JP303" s="11"/>
      <c r="JQ303" s="11"/>
      <c r="JR303" s="11"/>
      <c r="JS303" s="11"/>
      <c r="JT303" s="11"/>
      <c r="JU303" s="11"/>
      <c r="JV303" s="11"/>
    </row>
    <row r="304" spans="1:282" x14ac:dyDescent="0.25">
      <c r="A304" t="s">
        <v>200</v>
      </c>
      <c r="B304" t="s">
        <v>90</v>
      </c>
      <c r="C304" s="13" t="s">
        <v>307</v>
      </c>
      <c r="D304" t="s">
        <v>204</v>
      </c>
      <c r="E304" s="40">
        <v>41000</v>
      </c>
      <c r="F304" s="40">
        <f t="shared" si="60"/>
        <v>1176.7</v>
      </c>
      <c r="G304">
        <v>583.79</v>
      </c>
      <c r="H304" s="40">
        <f t="shared" si="57"/>
        <v>1246.4000000000001</v>
      </c>
      <c r="I304" s="40">
        <v>863</v>
      </c>
      <c r="J304" s="40">
        <f t="shared" si="58"/>
        <v>3869.89</v>
      </c>
      <c r="K304" s="40">
        <f t="shared" si="59"/>
        <v>37130.11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  <c r="IW304" s="11"/>
      <c r="IX304" s="11"/>
      <c r="IY304" s="11"/>
      <c r="IZ304" s="11"/>
      <c r="JA304" s="11"/>
      <c r="JB304" s="11"/>
      <c r="JC304" s="11"/>
      <c r="JD304" s="11"/>
      <c r="JE304" s="11"/>
      <c r="JF304" s="11"/>
      <c r="JG304" s="11"/>
      <c r="JH304" s="11"/>
      <c r="JI304" s="11"/>
      <c r="JJ304" s="11"/>
      <c r="JK304" s="11"/>
      <c r="JL304" s="11"/>
      <c r="JM304" s="11"/>
      <c r="JN304" s="11"/>
      <c r="JO304" s="11"/>
      <c r="JP304" s="11"/>
      <c r="JQ304" s="11"/>
      <c r="JR304" s="11"/>
      <c r="JS304" s="11"/>
      <c r="JT304" s="11"/>
      <c r="JU304" s="11"/>
      <c r="JV304" s="11"/>
    </row>
    <row r="305" spans="1:282" x14ac:dyDescent="0.25">
      <c r="A305" t="s">
        <v>278</v>
      </c>
      <c r="B305" t="s">
        <v>206</v>
      </c>
      <c r="C305" s="13" t="s">
        <v>307</v>
      </c>
      <c r="D305" t="s">
        <v>204</v>
      </c>
      <c r="E305" s="40">
        <v>32000</v>
      </c>
      <c r="F305" s="40">
        <f t="shared" si="60"/>
        <v>918.4</v>
      </c>
      <c r="G305" s="40">
        <v>0</v>
      </c>
      <c r="H305" s="40">
        <f t="shared" si="57"/>
        <v>972.8</v>
      </c>
      <c r="I305" s="40">
        <v>1602.45</v>
      </c>
      <c r="J305" s="40">
        <f t="shared" si="58"/>
        <v>3493.65</v>
      </c>
      <c r="K305" s="40">
        <f t="shared" si="59"/>
        <v>28506.35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  <c r="IV305" s="11"/>
      <c r="IW305" s="11"/>
      <c r="IX305" s="11"/>
      <c r="IY305" s="11"/>
      <c r="IZ305" s="11"/>
      <c r="JA305" s="11"/>
      <c r="JB305" s="11"/>
      <c r="JC305" s="11"/>
      <c r="JD305" s="11"/>
      <c r="JE305" s="11"/>
      <c r="JF305" s="11"/>
      <c r="JG305" s="11"/>
      <c r="JH305" s="11"/>
      <c r="JI305" s="11"/>
      <c r="JJ305" s="11"/>
      <c r="JK305" s="11"/>
      <c r="JL305" s="11"/>
      <c r="JM305" s="11"/>
      <c r="JN305" s="11"/>
      <c r="JO305" s="11"/>
      <c r="JP305" s="11"/>
      <c r="JQ305" s="11"/>
      <c r="JR305" s="11"/>
      <c r="JS305" s="11"/>
      <c r="JT305" s="11"/>
      <c r="JU305" s="11"/>
      <c r="JV305" s="11"/>
    </row>
    <row r="306" spans="1:282" x14ac:dyDescent="0.25">
      <c r="A306" t="s">
        <v>387</v>
      </c>
      <c r="B306" t="s">
        <v>421</v>
      </c>
      <c r="C306" s="13" t="s">
        <v>308</v>
      </c>
      <c r="D306" t="s">
        <v>204</v>
      </c>
      <c r="E306" s="40">
        <v>133000</v>
      </c>
      <c r="F306" s="40">
        <f t="shared" si="60"/>
        <v>3817.1</v>
      </c>
      <c r="G306" s="60">
        <v>19867.79</v>
      </c>
      <c r="H306" s="40">
        <v>4043.2</v>
      </c>
      <c r="I306" s="40">
        <v>25</v>
      </c>
      <c r="J306" s="40">
        <f t="shared" si="58"/>
        <v>27753.09</v>
      </c>
      <c r="K306" s="40">
        <f t="shared" si="59"/>
        <v>105246.91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  <c r="IY306" s="11"/>
      <c r="IZ306" s="11"/>
      <c r="JA306" s="11"/>
      <c r="JB306" s="11"/>
      <c r="JC306" s="11"/>
      <c r="JD306" s="11"/>
      <c r="JE306" s="11"/>
      <c r="JF306" s="11"/>
      <c r="JG306" s="11"/>
      <c r="JH306" s="11"/>
      <c r="JI306" s="11"/>
      <c r="JJ306" s="11"/>
      <c r="JK306" s="11"/>
      <c r="JL306" s="11"/>
      <c r="JM306" s="11"/>
      <c r="JN306" s="11"/>
      <c r="JO306" s="11"/>
      <c r="JP306" s="11"/>
      <c r="JQ306" s="11"/>
      <c r="JR306" s="11"/>
      <c r="JS306" s="11"/>
      <c r="JT306" s="11"/>
      <c r="JU306" s="11"/>
      <c r="JV306" s="11"/>
    </row>
    <row r="307" spans="1:282" s="11" customFormat="1" x14ac:dyDescent="0.25">
      <c r="A307" s="2" t="s">
        <v>12</v>
      </c>
      <c r="B307" s="2">
        <v>7</v>
      </c>
      <c r="C307" s="14"/>
      <c r="D307" s="2"/>
      <c r="E307" s="48">
        <f t="shared" ref="E307:K307" si="61">SUM(E300:E306)</f>
        <v>442150</v>
      </c>
      <c r="F307" s="48">
        <f t="shared" si="61"/>
        <v>12689.71</v>
      </c>
      <c r="G307" s="48">
        <f t="shared" si="61"/>
        <v>38424.58</v>
      </c>
      <c r="H307" s="48">
        <f t="shared" si="61"/>
        <v>13441.36</v>
      </c>
      <c r="I307" s="48">
        <f t="shared" si="61"/>
        <v>5259.45</v>
      </c>
      <c r="J307" s="48">
        <f t="shared" si="61"/>
        <v>69815.100000000006</v>
      </c>
      <c r="K307" s="48">
        <f t="shared" si="61"/>
        <v>372334.9</v>
      </c>
    </row>
    <row r="308" spans="1:282" x14ac:dyDescent="0.25">
      <c r="A308" s="10"/>
      <c r="B308" s="10"/>
      <c r="C308" s="15"/>
      <c r="D308" s="10"/>
      <c r="E308" s="51"/>
      <c r="F308" s="51"/>
      <c r="G308" s="51"/>
      <c r="H308" s="51"/>
      <c r="I308" s="51"/>
      <c r="J308" s="51"/>
      <c r="K308" s="5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  <c r="IY308" s="11"/>
      <c r="IZ308" s="11"/>
      <c r="JA308" s="11"/>
      <c r="JB308" s="11"/>
      <c r="JC308" s="11"/>
      <c r="JD308" s="11"/>
      <c r="JE308" s="11"/>
      <c r="JF308" s="11"/>
      <c r="JG308" s="11"/>
      <c r="JH308" s="11"/>
      <c r="JI308" s="11"/>
      <c r="JJ308" s="11"/>
      <c r="JK308" s="11"/>
      <c r="JL308" s="11"/>
      <c r="JM308" s="11"/>
      <c r="JN308" s="11"/>
      <c r="JO308" s="11"/>
      <c r="JP308" s="11"/>
      <c r="JQ308" s="11"/>
      <c r="JR308" s="11"/>
      <c r="JS308" s="11"/>
      <c r="JT308" s="11"/>
      <c r="JU308" s="11"/>
      <c r="JV308" s="11"/>
    </row>
    <row r="309" spans="1:282" x14ac:dyDescent="0.25">
      <c r="A309" s="4" t="s">
        <v>264</v>
      </c>
      <c r="B309" s="4"/>
      <c r="C309" s="16"/>
      <c r="D309" s="4"/>
      <c r="E309" s="52"/>
      <c r="F309" s="52"/>
      <c r="G309" s="52"/>
      <c r="H309" s="52"/>
      <c r="I309" s="52"/>
      <c r="J309" s="52"/>
      <c r="K309" s="52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  <c r="IV309" s="11"/>
      <c r="IW309" s="11"/>
      <c r="IX309" s="11"/>
      <c r="IY309" s="11"/>
      <c r="IZ309" s="11"/>
      <c r="JA309" s="11"/>
      <c r="JB309" s="11"/>
      <c r="JC309" s="11"/>
      <c r="JD309" s="11"/>
      <c r="JE309" s="11"/>
      <c r="JF309" s="11"/>
      <c r="JG309" s="11"/>
      <c r="JH309" s="11"/>
      <c r="JI309" s="11"/>
      <c r="JJ309" s="11"/>
      <c r="JK309" s="11"/>
      <c r="JL309" s="11"/>
      <c r="JM309" s="11"/>
      <c r="JN309" s="11"/>
      <c r="JO309" s="11"/>
      <c r="JP309" s="11"/>
      <c r="JQ309" s="11"/>
      <c r="JR309" s="11"/>
      <c r="JS309" s="11"/>
      <c r="JT309" s="11"/>
      <c r="JU309" s="11"/>
      <c r="JV309" s="11"/>
    </row>
    <row r="310" spans="1:282" x14ac:dyDescent="0.25">
      <c r="A310" s="11" t="s">
        <v>94</v>
      </c>
      <c r="B310" t="s">
        <v>95</v>
      </c>
      <c r="C310" s="13" t="s">
        <v>307</v>
      </c>
      <c r="D310" t="s">
        <v>203</v>
      </c>
      <c r="E310" s="40">
        <v>66000</v>
      </c>
      <c r="F310" s="40">
        <f>E310*0.0287</f>
        <v>1894.2</v>
      </c>
      <c r="G310" s="60">
        <v>4615.76</v>
      </c>
      <c r="H310" s="40">
        <f>E310*0.0304</f>
        <v>2006.4</v>
      </c>
      <c r="I310" s="40">
        <v>125</v>
      </c>
      <c r="J310" s="60">
        <v>8641.36</v>
      </c>
      <c r="K310" s="40">
        <f>E310-J310</f>
        <v>57358.64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  <c r="IT310" s="11"/>
      <c r="IU310" s="11"/>
      <c r="IV310" s="11"/>
      <c r="IW310" s="11"/>
      <c r="IX310" s="11"/>
      <c r="IY310" s="11"/>
      <c r="IZ310" s="11"/>
      <c r="JA310" s="11"/>
      <c r="JB310" s="11"/>
      <c r="JC310" s="11"/>
      <c r="JD310" s="11"/>
      <c r="JE310" s="11"/>
      <c r="JF310" s="11"/>
      <c r="JG310" s="11"/>
      <c r="JH310" s="11"/>
      <c r="JI310" s="11"/>
      <c r="JJ310" s="11"/>
      <c r="JK310" s="11"/>
      <c r="JL310" s="11"/>
      <c r="JM310" s="11"/>
      <c r="JN310" s="11"/>
      <c r="JO310" s="11"/>
      <c r="JP310" s="11"/>
      <c r="JQ310" s="11"/>
      <c r="JR310" s="11"/>
      <c r="JS310" s="11"/>
      <c r="JT310" s="11"/>
      <c r="JU310" s="11"/>
      <c r="JV310" s="11"/>
    </row>
    <row r="311" spans="1:282" x14ac:dyDescent="0.25">
      <c r="A311" t="s">
        <v>96</v>
      </c>
      <c r="B311" t="s">
        <v>422</v>
      </c>
      <c r="C311" s="13" t="s">
        <v>307</v>
      </c>
      <c r="D311" t="s">
        <v>203</v>
      </c>
      <c r="E311" s="40">
        <v>66000</v>
      </c>
      <c r="F311" s="40">
        <f>E311*0.0287</f>
        <v>1894.2</v>
      </c>
      <c r="G311" s="60">
        <v>4300.2700000000004</v>
      </c>
      <c r="H311" s="40">
        <f>E311*0.0304</f>
        <v>2006.4</v>
      </c>
      <c r="I311" s="60">
        <v>1602.45</v>
      </c>
      <c r="J311" s="60">
        <v>9803.32</v>
      </c>
      <c r="K311" s="40">
        <f>E311-J311</f>
        <v>56196.68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  <c r="IY311" s="11"/>
      <c r="IZ311" s="11"/>
      <c r="JA311" s="11"/>
      <c r="JB311" s="11"/>
      <c r="JC311" s="11"/>
      <c r="JD311" s="11"/>
      <c r="JE311" s="11"/>
      <c r="JF311" s="11"/>
      <c r="JG311" s="11"/>
      <c r="JH311" s="11"/>
      <c r="JI311" s="11"/>
      <c r="JJ311" s="11"/>
      <c r="JK311" s="11"/>
      <c r="JL311" s="11"/>
      <c r="JM311" s="11"/>
      <c r="JN311" s="11"/>
      <c r="JO311" s="11"/>
      <c r="JP311" s="11"/>
      <c r="JQ311" s="11"/>
      <c r="JR311" s="11"/>
      <c r="JS311" s="11"/>
      <c r="JT311" s="11"/>
      <c r="JU311" s="11"/>
      <c r="JV311" s="11"/>
    </row>
    <row r="312" spans="1:282" x14ac:dyDescent="0.25">
      <c r="A312" t="s">
        <v>97</v>
      </c>
      <c r="B312" t="s">
        <v>98</v>
      </c>
      <c r="C312" s="13" t="s">
        <v>308</v>
      </c>
      <c r="D312" t="s">
        <v>203</v>
      </c>
      <c r="E312" s="40">
        <v>60000</v>
      </c>
      <c r="F312" s="40">
        <v>1722</v>
      </c>
      <c r="G312">
        <v>861.78</v>
      </c>
      <c r="H312" s="40">
        <f>E312*0.0304</f>
        <v>1824</v>
      </c>
      <c r="I312" s="40">
        <v>25</v>
      </c>
      <c r="J312" s="60">
        <v>4432.78</v>
      </c>
      <c r="K312" s="40">
        <f>E312-J312</f>
        <v>55567.22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  <c r="IV312" s="11"/>
      <c r="IW312" s="11"/>
      <c r="IX312" s="11"/>
      <c r="IY312" s="11"/>
      <c r="IZ312" s="11"/>
      <c r="JA312" s="11"/>
      <c r="JB312" s="11"/>
      <c r="JC312" s="11"/>
      <c r="JD312" s="11"/>
      <c r="JE312" s="11"/>
      <c r="JF312" s="11"/>
      <c r="JG312" s="11"/>
      <c r="JH312" s="11"/>
      <c r="JI312" s="11"/>
      <c r="JJ312" s="11"/>
      <c r="JK312" s="11"/>
      <c r="JL312" s="11"/>
      <c r="JM312" s="11"/>
      <c r="JN312" s="11"/>
      <c r="JO312" s="11"/>
      <c r="JP312" s="11"/>
      <c r="JQ312" s="11"/>
      <c r="JR312" s="11"/>
      <c r="JS312" s="11"/>
      <c r="JT312" s="11"/>
      <c r="JU312" s="11"/>
      <c r="JV312" s="11"/>
    </row>
    <row r="313" spans="1:282" x14ac:dyDescent="0.25">
      <c r="A313" t="s">
        <v>267</v>
      </c>
      <c r="B313" t="s">
        <v>95</v>
      </c>
      <c r="C313" s="13" t="s">
        <v>307</v>
      </c>
      <c r="D313" t="s">
        <v>203</v>
      </c>
      <c r="E313" s="40">
        <v>60000</v>
      </c>
      <c r="F313" s="40">
        <v>1722</v>
      </c>
      <c r="G313" s="60">
        <v>3486.68</v>
      </c>
      <c r="H313" s="40">
        <v>1824</v>
      </c>
      <c r="I313" s="40">
        <v>25</v>
      </c>
      <c r="J313" s="60">
        <v>7057.68</v>
      </c>
      <c r="K313" s="40">
        <f>E313-J313</f>
        <v>52942.32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  <c r="IV313" s="11"/>
      <c r="IW313" s="11"/>
      <c r="IX313" s="11"/>
      <c r="IY313" s="11"/>
      <c r="IZ313" s="11"/>
      <c r="JA313" s="11"/>
      <c r="JB313" s="11"/>
      <c r="JC313" s="11"/>
      <c r="JD313" s="11"/>
      <c r="JE313" s="11"/>
      <c r="JF313" s="11"/>
      <c r="JG313" s="11"/>
      <c r="JH313" s="11"/>
      <c r="JI313" s="11"/>
      <c r="JJ313" s="11"/>
      <c r="JK313" s="11"/>
      <c r="JL313" s="11"/>
      <c r="JM313" s="11"/>
      <c r="JN313" s="11"/>
      <c r="JO313" s="11"/>
      <c r="JP313" s="11"/>
      <c r="JQ313" s="11"/>
      <c r="JR313" s="11"/>
      <c r="JS313" s="11"/>
      <c r="JT313" s="11"/>
      <c r="JU313" s="11"/>
      <c r="JV313" s="11"/>
    </row>
    <row r="314" spans="1:282" x14ac:dyDescent="0.25">
      <c r="A314" t="s">
        <v>265</v>
      </c>
      <c r="B314" t="s">
        <v>16</v>
      </c>
      <c r="C314" s="13" t="s">
        <v>307</v>
      </c>
      <c r="D314" t="s">
        <v>204</v>
      </c>
      <c r="E314" s="40">
        <v>106500</v>
      </c>
      <c r="F314" s="40">
        <f>E314*0.0287</f>
        <v>3056.55</v>
      </c>
      <c r="G314" s="60">
        <v>13634.33</v>
      </c>
      <c r="H314" s="40">
        <f>E314*0.0304</f>
        <v>3237.6</v>
      </c>
      <c r="I314" s="40">
        <v>25</v>
      </c>
      <c r="J314" s="60">
        <v>19953.48</v>
      </c>
      <c r="K314" s="40">
        <f t="shared" ref="K314" si="62">E314-J314</f>
        <v>86546.52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  <c r="IV314" s="11"/>
      <c r="IW314" s="11"/>
      <c r="IX314" s="11"/>
      <c r="IY314" s="11"/>
      <c r="IZ314" s="11"/>
      <c r="JA314" s="11"/>
      <c r="JB314" s="11"/>
      <c r="JC314" s="11"/>
      <c r="JD314" s="11"/>
      <c r="JE314" s="11"/>
      <c r="JF314" s="11"/>
      <c r="JG314" s="11"/>
      <c r="JH314" s="11"/>
      <c r="JI314" s="11"/>
      <c r="JJ314" s="11"/>
      <c r="JK314" s="11"/>
      <c r="JL314" s="11"/>
      <c r="JM314" s="11"/>
      <c r="JN314" s="11"/>
      <c r="JO314" s="11"/>
      <c r="JP314" s="11"/>
      <c r="JQ314" s="11"/>
      <c r="JR314" s="11"/>
      <c r="JS314" s="11"/>
      <c r="JT314" s="11"/>
      <c r="JU314" s="11"/>
      <c r="JV314" s="11"/>
    </row>
    <row r="315" spans="1:282" x14ac:dyDescent="0.25">
      <c r="A315" s="2" t="s">
        <v>12</v>
      </c>
      <c r="B315" s="2">
        <v>5</v>
      </c>
      <c r="C315" s="14"/>
      <c r="D315" s="2"/>
      <c r="E315" s="48">
        <f t="shared" ref="E315:K315" si="63">SUM(E310:E314)</f>
        <v>358500</v>
      </c>
      <c r="F315" s="48">
        <f t="shared" si="63"/>
        <v>10288.950000000001</v>
      </c>
      <c r="G315" s="48">
        <f>SUM(G310:G314)</f>
        <v>26898.82</v>
      </c>
      <c r="H315" s="48">
        <f t="shared" si="63"/>
        <v>10898.4</v>
      </c>
      <c r="I315" s="48">
        <f t="shared" si="63"/>
        <v>1802.45</v>
      </c>
      <c r="J315" s="48">
        <f t="shared" si="63"/>
        <v>49888.62</v>
      </c>
      <c r="K315" s="48">
        <f t="shared" si="63"/>
        <v>308611.38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  <c r="IV315" s="11"/>
      <c r="IW315" s="11"/>
      <c r="IX315" s="11"/>
      <c r="IY315" s="11"/>
      <c r="IZ315" s="11"/>
      <c r="JA315" s="11"/>
      <c r="JB315" s="11"/>
      <c r="JC315" s="11"/>
      <c r="JD315" s="11"/>
      <c r="JE315" s="11"/>
      <c r="JF315" s="11"/>
      <c r="JG315" s="11"/>
      <c r="JH315" s="11"/>
      <c r="JI315" s="11"/>
      <c r="JJ315" s="11"/>
      <c r="JK315" s="11"/>
      <c r="JL315" s="11"/>
      <c r="JM315" s="11"/>
      <c r="JN315" s="11"/>
      <c r="JO315" s="11"/>
      <c r="JP315" s="11"/>
      <c r="JQ315" s="11"/>
      <c r="JR315" s="11"/>
      <c r="JS315" s="11"/>
      <c r="JT315" s="11"/>
      <c r="JU315" s="11"/>
      <c r="JV315" s="11"/>
    </row>
    <row r="316" spans="1:282" x14ac:dyDescent="0.25"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  <c r="IV316" s="11"/>
      <c r="IW316" s="11"/>
      <c r="IX316" s="11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</row>
    <row r="317" spans="1:282" x14ac:dyDescent="0.25">
      <c r="A317" s="4" t="s">
        <v>402</v>
      </c>
      <c r="B317" s="4"/>
      <c r="C317" s="16"/>
      <c r="D317" s="4"/>
      <c r="E317" s="52"/>
      <c r="F317" s="52"/>
      <c r="G317" s="52"/>
      <c r="H317" s="52"/>
      <c r="I317" s="52"/>
      <c r="J317" s="52"/>
      <c r="K317" s="52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  <c r="IV317" s="11"/>
      <c r="IW317" s="11"/>
      <c r="IX317" s="11"/>
      <c r="IY317" s="11"/>
      <c r="IZ317" s="11"/>
      <c r="JA317" s="11"/>
      <c r="JB317" s="11"/>
      <c r="JC317" s="11"/>
      <c r="JD317" s="11"/>
      <c r="JE317" s="11"/>
      <c r="JF317" s="11"/>
      <c r="JG317" s="11"/>
      <c r="JH317" s="11"/>
      <c r="JI317" s="11"/>
      <c r="JJ317" s="11"/>
      <c r="JK317" s="11"/>
      <c r="JL317" s="11"/>
      <c r="JM317" s="11"/>
      <c r="JN317" s="11"/>
      <c r="JO317" s="11"/>
      <c r="JP317" s="11"/>
      <c r="JQ317" s="11"/>
      <c r="JR317" s="11"/>
      <c r="JS317" s="11"/>
      <c r="JT317" s="11"/>
      <c r="JU317" s="11"/>
      <c r="JV317" s="11"/>
    </row>
    <row r="318" spans="1:282" x14ac:dyDescent="0.25">
      <c r="A318" t="s">
        <v>99</v>
      </c>
      <c r="B318" t="s">
        <v>184</v>
      </c>
      <c r="C318" s="13" t="s">
        <v>307</v>
      </c>
      <c r="D318" t="s">
        <v>203</v>
      </c>
      <c r="E318" s="40">
        <v>41000</v>
      </c>
      <c r="F318" s="40">
        <f>E318*0.0287</f>
        <v>1176.7</v>
      </c>
      <c r="G318" s="40">
        <v>583.79</v>
      </c>
      <c r="H318" s="40">
        <f>E318*0.0304</f>
        <v>1246.4000000000001</v>
      </c>
      <c r="I318" s="40">
        <v>275</v>
      </c>
      <c r="J318" s="40">
        <v>3281.89</v>
      </c>
      <c r="K318" s="40">
        <f>E318-J318</f>
        <v>37718.11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  <c r="IV318" s="11"/>
      <c r="IW318" s="11"/>
      <c r="IX318" s="11"/>
      <c r="IY318" s="11"/>
      <c r="IZ318" s="11"/>
      <c r="JA318" s="11"/>
      <c r="JB318" s="11"/>
      <c r="JC318" s="11"/>
      <c r="JD318" s="11"/>
      <c r="JE318" s="11"/>
      <c r="JF318" s="11"/>
      <c r="JG318" s="11"/>
      <c r="JH318" s="11"/>
      <c r="JI318" s="11"/>
      <c r="JJ318" s="11"/>
      <c r="JK318" s="11"/>
      <c r="JL318" s="11"/>
      <c r="JM318" s="11"/>
      <c r="JN318" s="11"/>
      <c r="JO318" s="11"/>
      <c r="JP318" s="11"/>
      <c r="JQ318" s="11"/>
      <c r="JR318" s="11"/>
      <c r="JS318" s="11"/>
      <c r="JT318" s="11"/>
      <c r="JU318" s="11"/>
      <c r="JV318" s="11"/>
    </row>
    <row r="319" spans="1:282" s="2" customFormat="1" x14ac:dyDescent="0.25">
      <c r="A319" t="s">
        <v>101</v>
      </c>
      <c r="B319" t="s">
        <v>185</v>
      </c>
      <c r="C319" s="13" t="s">
        <v>308</v>
      </c>
      <c r="D319" t="s">
        <v>203</v>
      </c>
      <c r="E319" s="40">
        <v>41000</v>
      </c>
      <c r="F319" s="40">
        <f>E319*0.0287</f>
        <v>1176.7</v>
      </c>
      <c r="G319" s="40">
        <v>583.79</v>
      </c>
      <c r="H319" s="40">
        <f>E319*0.0304</f>
        <v>1246.4000000000001</v>
      </c>
      <c r="I319" s="40">
        <v>295</v>
      </c>
      <c r="J319" s="40">
        <v>3301.89</v>
      </c>
      <c r="K319" s="40">
        <f>E319-J319</f>
        <v>37698.11</v>
      </c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  <c r="IW319" s="10"/>
      <c r="IX319" s="10"/>
      <c r="IY319" s="10"/>
      <c r="IZ319" s="10"/>
      <c r="JA319" s="10"/>
      <c r="JB319" s="10"/>
      <c r="JC319" s="10"/>
      <c r="JD319" s="10"/>
      <c r="JE319" s="10"/>
      <c r="JF319" s="10"/>
      <c r="JG319" s="10"/>
      <c r="JH319" s="10"/>
      <c r="JI319" s="10"/>
      <c r="JJ319" s="10"/>
      <c r="JK319" s="10"/>
      <c r="JL319" s="10"/>
      <c r="JM319" s="10"/>
      <c r="JN319" s="10"/>
      <c r="JO319" s="10"/>
      <c r="JP319" s="10"/>
      <c r="JQ319" s="10"/>
      <c r="JR319" s="10"/>
      <c r="JS319" s="10"/>
      <c r="JT319" s="10"/>
      <c r="JU319" s="10"/>
      <c r="JV319" s="10"/>
    </row>
    <row r="320" spans="1:282" x14ac:dyDescent="0.25">
      <c r="A320" t="s">
        <v>102</v>
      </c>
      <c r="B320" t="s">
        <v>185</v>
      </c>
      <c r="C320" s="13" t="s">
        <v>308</v>
      </c>
      <c r="D320" t="s">
        <v>203</v>
      </c>
      <c r="E320" s="40">
        <v>41000</v>
      </c>
      <c r="F320" s="40">
        <f>E320*0.0287</f>
        <v>1176.7</v>
      </c>
      <c r="G320" s="40">
        <v>583.79</v>
      </c>
      <c r="H320" s="40">
        <f>E320*0.0304</f>
        <v>1246.4000000000001</v>
      </c>
      <c r="I320" s="40">
        <v>175</v>
      </c>
      <c r="J320" s="40">
        <v>3181.89</v>
      </c>
      <c r="K320" s="40">
        <f>E320-J320</f>
        <v>37818.11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</row>
    <row r="321" spans="1:282" x14ac:dyDescent="0.25">
      <c r="A321" t="s">
        <v>362</v>
      </c>
      <c r="B321" t="s">
        <v>82</v>
      </c>
      <c r="C321" s="13" t="s">
        <v>308</v>
      </c>
      <c r="D321" t="s">
        <v>204</v>
      </c>
      <c r="E321" s="40">
        <v>41000</v>
      </c>
      <c r="F321" s="40">
        <v>1176.7</v>
      </c>
      <c r="G321" s="40">
        <v>583.79</v>
      </c>
      <c r="H321" s="40">
        <f>E321*0.0304</f>
        <v>1246.4000000000001</v>
      </c>
      <c r="I321" s="40">
        <v>565</v>
      </c>
      <c r="J321" s="40">
        <v>3571.89</v>
      </c>
      <c r="K321" s="40">
        <f>E321-J321</f>
        <v>37428.11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</row>
    <row r="322" spans="1:282" x14ac:dyDescent="0.25">
      <c r="A322" t="s">
        <v>221</v>
      </c>
      <c r="B322" t="s">
        <v>430</v>
      </c>
      <c r="C322" s="13" t="s">
        <v>307</v>
      </c>
      <c r="D322" t="s">
        <v>204</v>
      </c>
      <c r="E322" s="40">
        <v>41000</v>
      </c>
      <c r="F322" s="40">
        <v>1176.7</v>
      </c>
      <c r="G322" s="40">
        <v>583.79</v>
      </c>
      <c r="H322" s="40">
        <f>E322*0.0304</f>
        <v>1246.4000000000001</v>
      </c>
      <c r="I322" s="40">
        <v>275</v>
      </c>
      <c r="J322" s="40">
        <v>3281.89</v>
      </c>
      <c r="K322" s="40">
        <f>E322-J322</f>
        <v>37718.11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  <c r="IV322" s="11"/>
      <c r="IW322" s="11"/>
      <c r="IX322" s="11"/>
      <c r="IY322" s="11"/>
      <c r="IZ322" s="11"/>
      <c r="JA322" s="11"/>
      <c r="JB322" s="11"/>
      <c r="JC322" s="11"/>
      <c r="JD322" s="11"/>
      <c r="JE322" s="11"/>
      <c r="JF322" s="11"/>
      <c r="JG322" s="11"/>
      <c r="JH322" s="11"/>
      <c r="JI322" s="11"/>
      <c r="JJ322" s="11"/>
      <c r="JK322" s="11"/>
      <c r="JL322" s="11"/>
      <c r="JM322" s="11"/>
      <c r="JN322" s="11"/>
      <c r="JO322" s="11"/>
      <c r="JP322" s="11"/>
      <c r="JQ322" s="11"/>
      <c r="JR322" s="11"/>
      <c r="JS322" s="11"/>
      <c r="JT322" s="11"/>
      <c r="JU322" s="11"/>
      <c r="JV322" s="11"/>
    </row>
    <row r="323" spans="1:282" x14ac:dyDescent="0.25">
      <c r="A323" s="2" t="s">
        <v>12</v>
      </c>
      <c r="B323" s="2">
        <v>5</v>
      </c>
      <c r="C323" s="14"/>
      <c r="D323" s="2"/>
      <c r="E323" s="48">
        <f t="shared" ref="E323:K323" si="64">SUM(E318:E322)</f>
        <v>205000</v>
      </c>
      <c r="F323" s="48">
        <f t="shared" si="64"/>
        <v>5883.5</v>
      </c>
      <c r="G323" s="47">
        <f>SUM(G318:G322)</f>
        <v>2918.95</v>
      </c>
      <c r="H323" s="48">
        <f t="shared" si="64"/>
        <v>6232</v>
      </c>
      <c r="I323" s="48">
        <f t="shared" si="64"/>
        <v>1585</v>
      </c>
      <c r="J323" s="48">
        <f t="shared" si="64"/>
        <v>16619.45</v>
      </c>
      <c r="K323" s="48">
        <f t="shared" si="64"/>
        <v>188380.55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  <c r="IY323" s="11"/>
      <c r="IZ323" s="11"/>
      <c r="JA323" s="11"/>
      <c r="JB323" s="11"/>
      <c r="JC323" s="11"/>
      <c r="JD323" s="11"/>
      <c r="JE323" s="11"/>
      <c r="JF323" s="11"/>
      <c r="JG323" s="11"/>
      <c r="JH323" s="11"/>
      <c r="JI323" s="11"/>
      <c r="JJ323" s="11"/>
      <c r="JK323" s="11"/>
      <c r="JL323" s="11"/>
      <c r="JM323" s="11"/>
      <c r="JN323" s="11"/>
      <c r="JO323" s="11"/>
      <c r="JP323" s="11"/>
      <c r="JQ323" s="11"/>
      <c r="JR323" s="11"/>
      <c r="JS323" s="11"/>
      <c r="JT323" s="11"/>
      <c r="JU323" s="11"/>
      <c r="JV323" s="11"/>
    </row>
    <row r="324" spans="1:282" x14ac:dyDescent="0.25"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  <c r="IV324" s="11"/>
      <c r="IW324" s="11"/>
      <c r="IX324" s="11"/>
      <c r="IY324" s="11"/>
      <c r="IZ324" s="11"/>
      <c r="JA324" s="11"/>
      <c r="JB324" s="11"/>
      <c r="JC324" s="11"/>
      <c r="JD324" s="11"/>
      <c r="JE324" s="11"/>
      <c r="JF324" s="11"/>
      <c r="JG324" s="11"/>
      <c r="JH324" s="11"/>
      <c r="JI324" s="11"/>
      <c r="JJ324" s="11"/>
      <c r="JK324" s="11"/>
      <c r="JL324" s="11"/>
      <c r="JM324" s="11"/>
      <c r="JN324" s="11"/>
      <c r="JO324" s="11"/>
      <c r="JP324" s="11"/>
      <c r="JQ324" s="11"/>
      <c r="JR324" s="11"/>
      <c r="JS324" s="11"/>
      <c r="JT324" s="11"/>
      <c r="JU324" s="11"/>
      <c r="JV324" s="11"/>
    </row>
    <row r="325" spans="1:282" x14ac:dyDescent="0.25">
      <c r="A325" s="1" t="s">
        <v>193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  <c r="IV325" s="11"/>
      <c r="IW325" s="11"/>
      <c r="IX325" s="11"/>
      <c r="IY325" s="11"/>
      <c r="IZ325" s="11"/>
      <c r="JA325" s="11"/>
      <c r="JB325" s="11"/>
      <c r="JC325" s="11"/>
      <c r="JD325" s="11"/>
      <c r="JE325" s="11"/>
      <c r="JF325" s="11"/>
      <c r="JG325" s="11"/>
      <c r="JH325" s="11"/>
      <c r="JI325" s="11"/>
      <c r="JJ325" s="11"/>
      <c r="JK325" s="11"/>
      <c r="JL325" s="11"/>
      <c r="JM325" s="11"/>
      <c r="JN325" s="11"/>
      <c r="JO325" s="11"/>
      <c r="JP325" s="11"/>
      <c r="JQ325" s="11"/>
      <c r="JR325" s="11"/>
      <c r="JS325" s="11"/>
      <c r="JT325" s="11"/>
      <c r="JU325" s="11"/>
      <c r="JV325" s="11"/>
    </row>
    <row r="326" spans="1:282" x14ac:dyDescent="0.25">
      <c r="A326" t="s">
        <v>322</v>
      </c>
      <c r="B326" t="s">
        <v>323</v>
      </c>
      <c r="C326" s="13" t="s">
        <v>307</v>
      </c>
      <c r="D326" t="s">
        <v>204</v>
      </c>
      <c r="E326" s="40">
        <v>32000</v>
      </c>
      <c r="F326" s="40">
        <v>918.4</v>
      </c>
      <c r="G326" s="40">
        <v>0</v>
      </c>
      <c r="H326" s="40">
        <v>972.8</v>
      </c>
      <c r="I326" s="40">
        <v>4770.95</v>
      </c>
      <c r="J326" s="40">
        <v>6662.15</v>
      </c>
      <c r="K326" s="40">
        <f>E326-J326</f>
        <v>25337.85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  <c r="IV326" s="11"/>
      <c r="IW326" s="11"/>
      <c r="IX326" s="11"/>
      <c r="IY326" s="11"/>
      <c r="IZ326" s="11"/>
      <c r="JA326" s="11"/>
      <c r="JB326" s="11"/>
      <c r="JC326" s="11"/>
      <c r="JD326" s="11"/>
      <c r="JE326" s="11"/>
      <c r="JF326" s="11"/>
      <c r="JG326" s="11"/>
      <c r="JH326" s="11"/>
      <c r="JI326" s="11"/>
      <c r="JJ326" s="11"/>
      <c r="JK326" s="11"/>
      <c r="JL326" s="11"/>
      <c r="JM326" s="11"/>
      <c r="JN326" s="11"/>
      <c r="JO326" s="11"/>
      <c r="JP326" s="11"/>
      <c r="JQ326" s="11"/>
      <c r="JR326" s="11"/>
      <c r="JS326" s="11"/>
      <c r="JT326" s="11"/>
      <c r="JU326" s="11"/>
      <c r="JV326" s="11"/>
    </row>
    <row r="327" spans="1:282" s="26" customFormat="1" x14ac:dyDescent="0.25">
      <c r="A327" s="5" t="s">
        <v>269</v>
      </c>
      <c r="B327" s="5" t="s">
        <v>270</v>
      </c>
      <c r="C327" s="13" t="s">
        <v>307</v>
      </c>
      <c r="D327" s="8" t="s">
        <v>204</v>
      </c>
      <c r="E327" s="40">
        <v>28000</v>
      </c>
      <c r="F327" s="40">
        <v>803.6</v>
      </c>
      <c r="G327" s="40">
        <v>0</v>
      </c>
      <c r="H327" s="40">
        <f>E327*0.0304</f>
        <v>851.2</v>
      </c>
      <c r="I327" s="40">
        <v>4836.68</v>
      </c>
      <c r="J327" s="60">
        <v>6491.48</v>
      </c>
      <c r="K327" s="40">
        <f>E327-J327</f>
        <v>21508.52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  <c r="IV327" s="11"/>
      <c r="IW327" s="11"/>
      <c r="IX327" s="11"/>
      <c r="IY327" s="11"/>
      <c r="IZ327" s="11"/>
      <c r="JA327" s="11"/>
      <c r="JB327" s="11"/>
      <c r="JC327" s="11"/>
      <c r="JD327" s="11"/>
      <c r="JE327" s="11"/>
      <c r="JF327" s="11"/>
      <c r="JG327" s="11"/>
      <c r="JH327" s="11"/>
      <c r="JI327" s="11"/>
      <c r="JJ327" s="11"/>
      <c r="JK327" s="11"/>
      <c r="JL327" s="11"/>
      <c r="JM327" s="11"/>
      <c r="JN327" s="11"/>
      <c r="JO327" s="11"/>
      <c r="JP327" s="11"/>
      <c r="JQ327" s="11"/>
      <c r="JR327" s="11"/>
      <c r="JS327" s="11"/>
      <c r="JT327" s="11"/>
      <c r="JU327" s="11"/>
      <c r="JV327" s="11"/>
    </row>
    <row r="328" spans="1:282" x14ac:dyDescent="0.25">
      <c r="A328" s="5" t="s">
        <v>189</v>
      </c>
      <c r="B328" s="5" t="s">
        <v>90</v>
      </c>
      <c r="C328" s="13" t="s">
        <v>308</v>
      </c>
      <c r="D328" s="8" t="s">
        <v>204</v>
      </c>
      <c r="E328" s="40">
        <v>65000</v>
      </c>
      <c r="F328" s="40">
        <v>1865.5</v>
      </c>
      <c r="G328" s="40">
        <v>4427.58</v>
      </c>
      <c r="H328" s="40">
        <v>1976</v>
      </c>
      <c r="I328" s="40">
        <v>175</v>
      </c>
      <c r="J328" s="40">
        <v>8444.08</v>
      </c>
      <c r="K328" s="40">
        <f>E328-J328</f>
        <v>56555.92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  <c r="IV328" s="11"/>
      <c r="IW328" s="11"/>
      <c r="IX328" s="11"/>
      <c r="IY328" s="11"/>
      <c r="IZ328" s="11"/>
      <c r="JA328" s="11"/>
      <c r="JB328" s="11"/>
      <c r="JC328" s="11"/>
      <c r="JD328" s="11"/>
      <c r="JE328" s="11"/>
      <c r="JF328" s="11"/>
      <c r="JG328" s="11"/>
      <c r="JH328" s="11"/>
      <c r="JI328" s="11"/>
      <c r="JJ328" s="11"/>
      <c r="JK328" s="11"/>
      <c r="JL328" s="11"/>
      <c r="JM328" s="11"/>
      <c r="JN328" s="11"/>
      <c r="JO328" s="11"/>
      <c r="JP328" s="11"/>
      <c r="JQ328" s="11"/>
      <c r="JR328" s="11"/>
      <c r="JS328" s="11"/>
      <c r="JT328" s="11"/>
      <c r="JU328" s="11"/>
      <c r="JV328" s="11"/>
    </row>
    <row r="329" spans="1:282" x14ac:dyDescent="0.25">
      <c r="A329" s="24" t="s">
        <v>12</v>
      </c>
      <c r="B329" s="24">
        <v>3</v>
      </c>
      <c r="C329" s="25"/>
      <c r="D329" s="24"/>
      <c r="E329" s="47">
        <f>SUM(E327:E327)+E326+E328</f>
        <v>125000</v>
      </c>
      <c r="F329" s="47">
        <f>SUM(F327:F327)+F326+F328</f>
        <v>3587.5</v>
      </c>
      <c r="G329" s="47">
        <f>+G328+G327+G326</f>
        <v>4427.58</v>
      </c>
      <c r="H329" s="47">
        <f>SUM(H327:H327)+H326+H328</f>
        <v>3800</v>
      </c>
      <c r="I329" s="47">
        <f>SUM(I327:I327)+I326+I328</f>
        <v>9782.6299999999992</v>
      </c>
      <c r="J329" s="47">
        <f>SUM(J327:J327)+J326+J328</f>
        <v>21597.71</v>
      </c>
      <c r="K329" s="47">
        <f>SUM(K327:K327)+K326+K328</f>
        <v>103402.29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  <c r="IY329" s="11"/>
      <c r="IZ329" s="11"/>
      <c r="JA329" s="11"/>
      <c r="JB329" s="11"/>
      <c r="JC329" s="11"/>
      <c r="JD329" s="11"/>
      <c r="JE329" s="11"/>
      <c r="JF329" s="11"/>
      <c r="JG329" s="11"/>
      <c r="JH329" s="11"/>
      <c r="JI329" s="11"/>
      <c r="JJ329" s="11"/>
      <c r="JK329" s="11"/>
      <c r="JL329" s="11"/>
      <c r="JM329" s="11"/>
      <c r="JN329" s="11"/>
      <c r="JO329" s="11"/>
      <c r="JP329" s="11"/>
      <c r="JQ329" s="11"/>
      <c r="JR329" s="11"/>
      <c r="JS329" s="11"/>
      <c r="JT329" s="11"/>
      <c r="JU329" s="11"/>
      <c r="JV329" s="11"/>
    </row>
    <row r="330" spans="1:282" s="27" customFormat="1" x14ac:dyDescent="0.25">
      <c r="A330"/>
      <c r="B330"/>
      <c r="C330" s="13"/>
      <c r="D330"/>
      <c r="E330" s="40"/>
      <c r="F330" s="40"/>
      <c r="G330" s="40"/>
      <c r="H330" s="40"/>
      <c r="I330" s="40"/>
      <c r="J330" s="40"/>
      <c r="K330" s="40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  <c r="IY330" s="11"/>
      <c r="IZ330" s="11"/>
      <c r="JA330" s="11"/>
      <c r="JB330" s="11"/>
      <c r="JC330" s="11"/>
      <c r="JD330" s="11"/>
      <c r="JE330" s="11"/>
      <c r="JF330" s="11"/>
      <c r="JG330" s="11"/>
      <c r="JH330" s="11"/>
      <c r="JI330" s="11"/>
      <c r="JJ330" s="11"/>
      <c r="JK330" s="11"/>
      <c r="JL330" s="11"/>
      <c r="JM330" s="11"/>
      <c r="JN330" s="11"/>
      <c r="JO330" s="11"/>
      <c r="JP330" s="11"/>
      <c r="JQ330" s="11"/>
      <c r="JR330" s="11"/>
      <c r="JS330" s="11"/>
      <c r="JT330" s="11"/>
      <c r="JU330" s="11"/>
      <c r="JV330" s="11"/>
    </row>
    <row r="331" spans="1:282" x14ac:dyDescent="0.25">
      <c r="A331" s="1" t="s">
        <v>327</v>
      </c>
      <c r="B331" s="1"/>
      <c r="E331" s="49"/>
      <c r="F331" s="49"/>
      <c r="G331" s="49"/>
      <c r="H331" s="49"/>
      <c r="I331" s="49"/>
      <c r="J331" s="49"/>
      <c r="K331" s="49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  <c r="IV331" s="11"/>
      <c r="IW331" s="11"/>
      <c r="IX331" s="11"/>
      <c r="IY331" s="11"/>
      <c r="IZ331" s="11"/>
      <c r="JA331" s="11"/>
      <c r="JB331" s="11"/>
      <c r="JC331" s="11"/>
      <c r="JD331" s="11"/>
      <c r="JE331" s="11"/>
      <c r="JF331" s="11"/>
      <c r="JG331" s="11"/>
      <c r="JH331" s="11"/>
      <c r="JI331" s="11"/>
      <c r="JJ331" s="11"/>
      <c r="JK331" s="11"/>
      <c r="JL331" s="11"/>
      <c r="JM331" s="11"/>
      <c r="JN331" s="11"/>
      <c r="JO331" s="11"/>
      <c r="JP331" s="11"/>
      <c r="JQ331" s="11"/>
      <c r="JR331" s="11"/>
      <c r="JS331" s="11"/>
      <c r="JT331" s="11"/>
      <c r="JU331" s="11"/>
      <c r="JV331" s="11"/>
    </row>
    <row r="332" spans="1:282" x14ac:dyDescent="0.25">
      <c r="A332" t="s">
        <v>39</v>
      </c>
      <c r="B332" t="s">
        <v>270</v>
      </c>
      <c r="C332" s="13" t="s">
        <v>307</v>
      </c>
      <c r="D332" t="s">
        <v>203</v>
      </c>
      <c r="E332" s="40">
        <v>32000</v>
      </c>
      <c r="F332" s="40">
        <v>918.4</v>
      </c>
      <c r="G332" s="40">
        <v>0</v>
      </c>
      <c r="H332" s="40">
        <v>972.8</v>
      </c>
      <c r="I332" s="40">
        <v>16744.740000000002</v>
      </c>
      <c r="J332" s="40">
        <f>+F332+G332+H332+I332</f>
        <v>18635.939999999999</v>
      </c>
      <c r="K332" s="40">
        <f>+E332-J332</f>
        <v>13364.06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  <c r="IV332" s="11"/>
      <c r="IW332" s="11"/>
      <c r="IX332" s="11"/>
      <c r="IY332" s="11"/>
      <c r="IZ332" s="11"/>
      <c r="JA332" s="11"/>
      <c r="JB332" s="11"/>
      <c r="JC332" s="11"/>
      <c r="JD332" s="11"/>
      <c r="JE332" s="11"/>
      <c r="JF332" s="11"/>
      <c r="JG332" s="11"/>
      <c r="JH332" s="11"/>
      <c r="JI332" s="11"/>
      <c r="JJ332" s="11"/>
      <c r="JK332" s="11"/>
      <c r="JL332" s="11"/>
      <c r="JM332" s="11"/>
      <c r="JN332" s="11"/>
      <c r="JO332" s="11"/>
      <c r="JP332" s="11"/>
      <c r="JQ332" s="11"/>
      <c r="JR332" s="11"/>
      <c r="JS332" s="11"/>
      <c r="JT332" s="11"/>
      <c r="JU332" s="11"/>
      <c r="JV332" s="11"/>
    </row>
    <row r="333" spans="1:282" x14ac:dyDescent="0.25">
      <c r="A333" s="2" t="s">
        <v>12</v>
      </c>
      <c r="B333" s="2">
        <v>1</v>
      </c>
      <c r="C333" s="14"/>
      <c r="D333" s="2"/>
      <c r="E333" s="48">
        <f>E332</f>
        <v>32000</v>
      </c>
      <c r="F333" s="48">
        <f>SUM(F332)</f>
        <v>918.4</v>
      </c>
      <c r="G333" s="48">
        <f>G332</f>
        <v>0</v>
      </c>
      <c r="H333" s="48">
        <f>H332</f>
        <v>972.8</v>
      </c>
      <c r="I333" s="48">
        <f>I332</f>
        <v>16744.740000000002</v>
      </c>
      <c r="J333" s="48">
        <f>J332</f>
        <v>18635.939999999999</v>
      </c>
      <c r="K333" s="48">
        <f>K332</f>
        <v>13364.06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  <c r="JN333" s="11"/>
      <c r="JO333" s="11"/>
      <c r="JP333" s="11"/>
      <c r="JQ333" s="11"/>
      <c r="JR333" s="11"/>
      <c r="JS333" s="11"/>
      <c r="JT333" s="11"/>
      <c r="JU333" s="11"/>
      <c r="JV333" s="11"/>
    </row>
    <row r="334" spans="1:282" x14ac:dyDescent="0.25"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  <c r="IV334" s="11"/>
      <c r="IW334" s="11"/>
      <c r="IX334" s="11"/>
      <c r="IY334" s="11"/>
      <c r="IZ334" s="11"/>
      <c r="JA334" s="11"/>
      <c r="JB334" s="11"/>
      <c r="JC334" s="11"/>
      <c r="JD334" s="11"/>
      <c r="JE334" s="11"/>
      <c r="JF334" s="11"/>
      <c r="JG334" s="11"/>
      <c r="JH334" s="11"/>
      <c r="JI334" s="11"/>
      <c r="JJ334" s="11"/>
      <c r="JK334" s="11"/>
      <c r="JL334" s="11"/>
      <c r="JM334" s="11"/>
      <c r="JN334" s="11"/>
      <c r="JO334" s="11"/>
      <c r="JP334" s="11"/>
      <c r="JQ334" s="11"/>
      <c r="JR334" s="11"/>
      <c r="JS334" s="11"/>
      <c r="JT334" s="11"/>
      <c r="JU334" s="11"/>
      <c r="JV334" s="11"/>
    </row>
    <row r="335" spans="1:282" x14ac:dyDescent="0.25">
      <c r="A335" s="4" t="s">
        <v>302</v>
      </c>
      <c r="B335" s="4"/>
      <c r="C335" s="16"/>
      <c r="D335" s="4"/>
      <c r="E335" s="52"/>
      <c r="F335" s="52"/>
      <c r="G335" s="52"/>
      <c r="H335" s="52"/>
      <c r="I335" s="52"/>
      <c r="J335" s="52"/>
      <c r="K335" s="52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  <c r="IV335" s="11"/>
      <c r="IW335" s="11"/>
      <c r="IX335" s="11"/>
      <c r="IY335" s="11"/>
      <c r="IZ335" s="11"/>
      <c r="JA335" s="11"/>
      <c r="JB335" s="11"/>
      <c r="JC335" s="11"/>
      <c r="JD335" s="11"/>
      <c r="JE335" s="11"/>
      <c r="JF335" s="11"/>
      <c r="JG335" s="11"/>
      <c r="JH335" s="11"/>
      <c r="JI335" s="11"/>
      <c r="JJ335" s="11"/>
      <c r="JK335" s="11"/>
      <c r="JL335" s="11"/>
      <c r="JM335" s="11"/>
      <c r="JN335" s="11"/>
      <c r="JO335" s="11"/>
      <c r="JP335" s="11"/>
      <c r="JQ335" s="11"/>
      <c r="JR335" s="11"/>
      <c r="JS335" s="11"/>
      <c r="JT335" s="11"/>
      <c r="JU335" s="11"/>
      <c r="JV335" s="11"/>
    </row>
    <row r="336" spans="1:282" x14ac:dyDescent="0.25">
      <c r="A336" t="s">
        <v>103</v>
      </c>
      <c r="B336" t="s">
        <v>438</v>
      </c>
      <c r="C336" s="13" t="s">
        <v>307</v>
      </c>
      <c r="D336" t="s">
        <v>204</v>
      </c>
      <c r="E336" s="40">
        <v>48000</v>
      </c>
      <c r="F336" s="40">
        <f t="shared" ref="F336:F341" si="65">E336*0.0287</f>
        <v>1377.6</v>
      </c>
      <c r="G336" s="40">
        <v>1571.73</v>
      </c>
      <c r="H336" s="40">
        <f t="shared" ref="H336:H341" si="66">E336*0.0304</f>
        <v>1459.2</v>
      </c>
      <c r="I336" s="40">
        <v>175</v>
      </c>
      <c r="J336" s="60">
        <v>4583.53</v>
      </c>
      <c r="K336" s="40">
        <f>E336-J336</f>
        <v>43416.47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4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  <c r="IY336" s="11"/>
      <c r="IZ336" s="11"/>
      <c r="JA336" s="11"/>
      <c r="JB336" s="11"/>
      <c r="JC336" s="11"/>
      <c r="JD336" s="11"/>
      <c r="JE336" s="11"/>
      <c r="JF336" s="11"/>
      <c r="JG336" s="11"/>
      <c r="JH336" s="11"/>
      <c r="JI336" s="11"/>
      <c r="JJ336" s="11"/>
      <c r="JK336" s="11"/>
      <c r="JL336" s="11"/>
      <c r="JM336" s="11"/>
      <c r="JN336" s="11"/>
      <c r="JO336" s="11"/>
      <c r="JP336" s="11"/>
      <c r="JQ336" s="11"/>
      <c r="JR336" s="11"/>
      <c r="JS336" s="11"/>
      <c r="JT336" s="11"/>
      <c r="JU336" s="11"/>
      <c r="JV336" s="11"/>
    </row>
    <row r="337" spans="1:282" x14ac:dyDescent="0.25">
      <c r="A337" t="s">
        <v>224</v>
      </c>
      <c r="B337" t="s">
        <v>223</v>
      </c>
      <c r="C337" s="13" t="s">
        <v>308</v>
      </c>
      <c r="D337" t="s">
        <v>204</v>
      </c>
      <c r="E337" s="40">
        <v>30000</v>
      </c>
      <c r="F337" s="40">
        <f t="shared" si="65"/>
        <v>861</v>
      </c>
      <c r="G337" s="40">
        <v>0</v>
      </c>
      <c r="H337" s="40">
        <f t="shared" si="66"/>
        <v>912</v>
      </c>
      <c r="I337" s="40">
        <v>175</v>
      </c>
      <c r="J337" s="60">
        <v>1948</v>
      </c>
      <c r="K337" s="40">
        <f t="shared" ref="K337:K341" si="67">E337-J337</f>
        <v>28052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  <c r="IV337" s="11"/>
      <c r="IW337" s="11"/>
      <c r="IX337" s="11"/>
      <c r="IY337" s="11"/>
      <c r="IZ337" s="11"/>
      <c r="JA337" s="11"/>
      <c r="JB337" s="11"/>
      <c r="JC337" s="11"/>
      <c r="JD337" s="11"/>
      <c r="JE337" s="11"/>
      <c r="JF337" s="11"/>
      <c r="JG337" s="11"/>
      <c r="JH337" s="11"/>
      <c r="JI337" s="11"/>
      <c r="JJ337" s="11"/>
      <c r="JK337" s="11"/>
      <c r="JL337" s="11"/>
      <c r="JM337" s="11"/>
      <c r="JN337" s="11"/>
      <c r="JO337" s="11"/>
      <c r="JP337" s="11"/>
      <c r="JQ337" s="11"/>
      <c r="JR337" s="11"/>
      <c r="JS337" s="11"/>
      <c r="JT337" s="11"/>
      <c r="JU337" s="11"/>
      <c r="JV337" s="11"/>
    </row>
    <row r="338" spans="1:282" x14ac:dyDescent="0.25">
      <c r="A338" t="s">
        <v>210</v>
      </c>
      <c r="B338" t="s">
        <v>14</v>
      </c>
      <c r="C338" s="13" t="s">
        <v>308</v>
      </c>
      <c r="D338" t="s">
        <v>204</v>
      </c>
      <c r="E338" s="40">
        <v>30000</v>
      </c>
      <c r="F338" s="40">
        <f t="shared" si="65"/>
        <v>861</v>
      </c>
      <c r="G338" s="40">
        <v>0</v>
      </c>
      <c r="H338" s="40">
        <f t="shared" si="66"/>
        <v>912</v>
      </c>
      <c r="I338" s="40">
        <v>1752.45</v>
      </c>
      <c r="J338" s="60">
        <v>3525.45</v>
      </c>
      <c r="K338" s="40">
        <f t="shared" si="67"/>
        <v>26474.55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  <c r="IV338" s="11"/>
      <c r="IW338" s="11"/>
      <c r="IX338" s="11"/>
      <c r="IY338" s="11"/>
      <c r="IZ338" s="11"/>
      <c r="JA338" s="11"/>
      <c r="JB338" s="11"/>
      <c r="JC338" s="11"/>
      <c r="JD338" s="11"/>
      <c r="JE338" s="11"/>
      <c r="JF338" s="11"/>
      <c r="JG338" s="11"/>
      <c r="JH338" s="11"/>
      <c r="JI338" s="11"/>
      <c r="JJ338" s="11"/>
      <c r="JK338" s="11"/>
      <c r="JL338" s="11"/>
      <c r="JM338" s="11"/>
      <c r="JN338" s="11"/>
      <c r="JO338" s="11"/>
      <c r="JP338" s="11"/>
      <c r="JQ338" s="11"/>
      <c r="JR338" s="11"/>
      <c r="JS338" s="11"/>
      <c r="JT338" s="11"/>
      <c r="JU338" s="11"/>
      <c r="JV338" s="11"/>
    </row>
    <row r="339" spans="1:282" x14ac:dyDescent="0.25">
      <c r="A339" t="s">
        <v>227</v>
      </c>
      <c r="B339" t="s">
        <v>122</v>
      </c>
      <c r="C339" s="13" t="s">
        <v>307</v>
      </c>
      <c r="D339" t="s">
        <v>204</v>
      </c>
      <c r="E339" s="40">
        <v>30000</v>
      </c>
      <c r="F339" s="40">
        <f t="shared" si="65"/>
        <v>861</v>
      </c>
      <c r="G339" s="40">
        <v>0</v>
      </c>
      <c r="H339" s="40">
        <f t="shared" si="66"/>
        <v>912</v>
      </c>
      <c r="I339" s="40">
        <v>175</v>
      </c>
      <c r="J339" s="60">
        <v>1948</v>
      </c>
      <c r="K339" s="40">
        <f>E339-J339</f>
        <v>28052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  <c r="IV339" s="11"/>
      <c r="IW339" s="11"/>
      <c r="IX339" s="11"/>
      <c r="IY339" s="11"/>
      <c r="IZ339" s="11"/>
      <c r="JA339" s="11"/>
      <c r="JB339" s="11"/>
      <c r="JC339" s="11"/>
      <c r="JD339" s="11"/>
      <c r="JE339" s="11"/>
      <c r="JF339" s="11"/>
      <c r="JG339" s="11"/>
      <c r="JH339" s="11"/>
      <c r="JI339" s="11"/>
      <c r="JJ339" s="11"/>
      <c r="JK339" s="11"/>
      <c r="JL339" s="11"/>
      <c r="JM339" s="11"/>
      <c r="JN339" s="11"/>
      <c r="JO339" s="11"/>
      <c r="JP339" s="11"/>
      <c r="JQ339" s="11"/>
      <c r="JR339" s="11"/>
      <c r="JS339" s="11"/>
      <c r="JT339" s="11"/>
      <c r="JU339" s="11"/>
      <c r="JV339" s="11"/>
    </row>
    <row r="340" spans="1:282" x14ac:dyDescent="0.25">
      <c r="A340" t="s">
        <v>249</v>
      </c>
      <c r="B340" s="7" t="s">
        <v>100</v>
      </c>
      <c r="C340" s="13" t="s">
        <v>308</v>
      </c>
      <c r="D340" s="6" t="s">
        <v>204</v>
      </c>
      <c r="E340" s="40">
        <v>30000</v>
      </c>
      <c r="F340" s="40">
        <f t="shared" si="65"/>
        <v>861</v>
      </c>
      <c r="G340" s="40">
        <v>0</v>
      </c>
      <c r="H340" s="40">
        <f t="shared" si="66"/>
        <v>912</v>
      </c>
      <c r="I340" s="40">
        <v>175</v>
      </c>
      <c r="J340" s="60">
        <v>1948</v>
      </c>
      <c r="K340" s="40">
        <f>E340-J340</f>
        <v>28052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  <c r="IV340" s="11"/>
      <c r="IW340" s="11"/>
      <c r="IX340" s="11"/>
      <c r="IY340" s="11"/>
      <c r="IZ340" s="11"/>
      <c r="JA340" s="11"/>
      <c r="JB340" s="11"/>
      <c r="JC340" s="11"/>
      <c r="JD340" s="11"/>
      <c r="JE340" s="11"/>
      <c r="JF340" s="11"/>
      <c r="JG340" s="11"/>
      <c r="JH340" s="11"/>
      <c r="JI340" s="11"/>
      <c r="JJ340" s="11"/>
      <c r="JK340" s="11"/>
      <c r="JL340" s="11"/>
      <c r="JM340" s="11"/>
      <c r="JN340" s="11"/>
      <c r="JO340" s="11"/>
      <c r="JP340" s="11"/>
      <c r="JQ340" s="11"/>
      <c r="JR340" s="11"/>
      <c r="JS340" s="11"/>
      <c r="JT340" s="11"/>
      <c r="JU340" s="11"/>
      <c r="JV340" s="11"/>
    </row>
    <row r="341" spans="1:282" x14ac:dyDescent="0.25">
      <c r="A341" s="5" t="s">
        <v>226</v>
      </c>
      <c r="B341" s="5" t="s">
        <v>90</v>
      </c>
      <c r="C341" s="13" t="s">
        <v>307</v>
      </c>
      <c r="D341" t="s">
        <v>204</v>
      </c>
      <c r="E341" s="40">
        <v>82000</v>
      </c>
      <c r="F341" s="40">
        <f t="shared" si="65"/>
        <v>2353.4</v>
      </c>
      <c r="G341" s="60">
        <v>7082.59</v>
      </c>
      <c r="H341" s="40">
        <f t="shared" si="66"/>
        <v>2492.8000000000002</v>
      </c>
      <c r="I341" s="40">
        <v>4849.8999999999996</v>
      </c>
      <c r="J341" s="60">
        <v>16778.689999999999</v>
      </c>
      <c r="K341" s="40">
        <f t="shared" si="67"/>
        <v>65221.31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  <c r="IV341" s="11"/>
      <c r="IW341" s="11"/>
      <c r="IX341" s="11"/>
      <c r="IY341" s="11"/>
      <c r="IZ341" s="11"/>
      <c r="JA341" s="11"/>
      <c r="JB341" s="11"/>
      <c r="JC341" s="11"/>
      <c r="JD341" s="11"/>
      <c r="JE341" s="11"/>
      <c r="JF341" s="11"/>
      <c r="JG341" s="11"/>
      <c r="JH341" s="11"/>
      <c r="JI341" s="11"/>
      <c r="JJ341" s="11"/>
      <c r="JK341" s="11"/>
      <c r="JL341" s="11"/>
      <c r="JM341" s="11"/>
      <c r="JN341" s="11"/>
      <c r="JO341" s="11"/>
      <c r="JP341" s="11"/>
      <c r="JQ341" s="11"/>
      <c r="JR341" s="11"/>
      <c r="JS341" s="11"/>
      <c r="JT341" s="11"/>
      <c r="JU341" s="11"/>
      <c r="JV341" s="11"/>
    </row>
    <row r="342" spans="1:282" x14ac:dyDescent="0.25">
      <c r="A342" s="2" t="s">
        <v>12</v>
      </c>
      <c r="B342" s="2">
        <v>6</v>
      </c>
      <c r="C342" s="14"/>
      <c r="D342" s="2"/>
      <c r="E342" s="48">
        <f t="shared" ref="E342:K342" si="68">SUM(E336:E341)</f>
        <v>250000</v>
      </c>
      <c r="F342" s="48">
        <f t="shared" si="68"/>
        <v>7175</v>
      </c>
      <c r="G342" s="48">
        <f>SUM(G336:G341)</f>
        <v>8654.32</v>
      </c>
      <c r="H342" s="48">
        <f t="shared" si="68"/>
        <v>7600</v>
      </c>
      <c r="I342" s="48">
        <f t="shared" si="68"/>
        <v>7302.35</v>
      </c>
      <c r="J342" s="48">
        <f t="shared" si="68"/>
        <v>30731.67</v>
      </c>
      <c r="K342" s="48">
        <f t="shared" si="68"/>
        <v>219268.33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  <c r="IV342" s="11"/>
      <c r="IW342" s="11"/>
      <c r="IX342" s="11"/>
      <c r="IY342" s="11"/>
      <c r="IZ342" s="11"/>
      <c r="JA342" s="11"/>
      <c r="JB342" s="11"/>
      <c r="JC342" s="11"/>
      <c r="JD342" s="11"/>
      <c r="JE342" s="11"/>
      <c r="JF342" s="11"/>
      <c r="JG342" s="11"/>
      <c r="JH342" s="11"/>
      <c r="JI342" s="11"/>
      <c r="JJ342" s="11"/>
      <c r="JK342" s="11"/>
      <c r="JL342" s="11"/>
      <c r="JM342" s="11"/>
      <c r="JN342" s="11"/>
      <c r="JO342" s="11"/>
      <c r="JP342" s="11"/>
      <c r="JQ342" s="11"/>
      <c r="JR342" s="11"/>
      <c r="JS342" s="11"/>
      <c r="JT342" s="11"/>
      <c r="JU342" s="11"/>
      <c r="JV342" s="11"/>
    </row>
    <row r="343" spans="1:282" x14ac:dyDescent="0.25">
      <c r="A343" s="1"/>
      <c r="B343" s="1"/>
      <c r="C343" s="16"/>
      <c r="D343" s="1"/>
      <c r="E343" s="49"/>
      <c r="F343" s="49"/>
      <c r="G343" s="49"/>
      <c r="H343" s="49"/>
      <c r="I343" s="49"/>
      <c r="J343" s="49"/>
      <c r="K343" s="49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  <c r="IV343" s="11"/>
      <c r="IW343" s="11"/>
      <c r="IX343" s="11"/>
      <c r="IY343" s="11"/>
      <c r="IZ343" s="11"/>
      <c r="JA343" s="11"/>
      <c r="JB343" s="11"/>
      <c r="JC343" s="11"/>
      <c r="JD343" s="11"/>
      <c r="JE343" s="11"/>
      <c r="JF343" s="11"/>
      <c r="JG343" s="11"/>
      <c r="JH343" s="11"/>
      <c r="JI343" s="11"/>
      <c r="JJ343" s="11"/>
      <c r="JK343" s="11"/>
      <c r="JL343" s="11"/>
      <c r="JM343" s="11"/>
      <c r="JN343" s="11"/>
      <c r="JO343" s="11"/>
      <c r="JP343" s="11"/>
      <c r="JQ343" s="11"/>
      <c r="JR343" s="11"/>
      <c r="JS343" s="11"/>
      <c r="JT343" s="11"/>
      <c r="JU343" s="11"/>
      <c r="JV343" s="11"/>
    </row>
    <row r="344" spans="1:282" s="24" customFormat="1" x14ac:dyDescent="0.25">
      <c r="A344" s="1" t="s">
        <v>363</v>
      </c>
      <c r="B344" s="1"/>
      <c r="C344" s="16"/>
      <c r="D344" s="1"/>
      <c r="E344" s="49"/>
      <c r="F344" s="49"/>
      <c r="G344" s="49"/>
      <c r="H344" s="49"/>
      <c r="I344" s="49"/>
      <c r="J344" s="49"/>
      <c r="K344" s="49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  <c r="IW344" s="10"/>
      <c r="IX344" s="10"/>
      <c r="IY344" s="10"/>
      <c r="IZ344" s="10"/>
      <c r="JA344" s="10"/>
      <c r="JB344" s="10"/>
      <c r="JC344" s="10"/>
      <c r="JD344" s="10"/>
      <c r="JE344" s="10"/>
      <c r="JF344" s="10"/>
      <c r="JG344" s="10"/>
      <c r="JH344" s="10"/>
      <c r="JI344" s="10"/>
      <c r="JJ344" s="10"/>
      <c r="JK344" s="10"/>
      <c r="JL344" s="10"/>
      <c r="JM344" s="10"/>
      <c r="JN344" s="10"/>
      <c r="JO344" s="10"/>
      <c r="JP344" s="10"/>
      <c r="JQ344" s="10"/>
      <c r="JR344" s="10"/>
      <c r="JS344" s="10"/>
      <c r="JT344" s="10"/>
      <c r="JU344" s="10"/>
      <c r="JV344" s="10"/>
    </row>
    <row r="345" spans="1:282" x14ac:dyDescent="0.25">
      <c r="A345" t="s">
        <v>120</v>
      </c>
      <c r="B345" t="s">
        <v>48</v>
      </c>
      <c r="C345" s="13" t="s">
        <v>307</v>
      </c>
      <c r="D345" t="s">
        <v>204</v>
      </c>
      <c r="E345" s="40">
        <v>19800</v>
      </c>
      <c r="F345" s="40">
        <v>568.26</v>
      </c>
      <c r="G345" s="40">
        <v>0</v>
      </c>
      <c r="H345" s="40">
        <v>601.91999999999996</v>
      </c>
      <c r="I345" s="40">
        <v>25</v>
      </c>
      <c r="J345" s="40">
        <v>1195.18</v>
      </c>
      <c r="K345" s="40">
        <f>E345-J345</f>
        <v>18604.82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  <c r="IW345" s="11"/>
      <c r="IX345" s="11"/>
      <c r="IY345" s="11"/>
      <c r="IZ345" s="11"/>
      <c r="JA345" s="11"/>
      <c r="JB345" s="11"/>
      <c r="JC345" s="11"/>
      <c r="JD345" s="11"/>
      <c r="JE345" s="11"/>
      <c r="JF345" s="11"/>
      <c r="JG345" s="11"/>
      <c r="JH345" s="11"/>
      <c r="JI345" s="11"/>
      <c r="JJ345" s="11"/>
      <c r="JK345" s="11"/>
      <c r="JL345" s="11"/>
      <c r="JM345" s="11"/>
      <c r="JN345" s="11"/>
      <c r="JO345" s="11"/>
      <c r="JP345" s="11"/>
      <c r="JQ345" s="11"/>
      <c r="JR345" s="11"/>
      <c r="JS345" s="11"/>
      <c r="JT345" s="11"/>
      <c r="JU345" s="11"/>
      <c r="JV345" s="11"/>
    </row>
    <row r="346" spans="1:282" s="1" customFormat="1" x14ac:dyDescent="0.25">
      <c r="A346" s="24" t="s">
        <v>12</v>
      </c>
      <c r="B346" s="24">
        <v>1</v>
      </c>
      <c r="C346" s="25"/>
      <c r="D346" s="24"/>
      <c r="E346" s="47">
        <f>E345</f>
        <v>19800</v>
      </c>
      <c r="F346" s="47">
        <f>SUM(F345)</f>
        <v>568.26</v>
      </c>
      <c r="G346" s="47">
        <f>G345</f>
        <v>0</v>
      </c>
      <c r="H346" s="47">
        <f>H345</f>
        <v>601.91999999999996</v>
      </c>
      <c r="I346" s="47">
        <f>I345</f>
        <v>25</v>
      </c>
      <c r="J346" s="47">
        <f>J345</f>
        <v>1195.18</v>
      </c>
      <c r="K346" s="47">
        <f>K345</f>
        <v>18604.82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  <c r="IW346" s="10"/>
      <c r="IX346" s="10"/>
      <c r="IY346" s="10"/>
      <c r="IZ346" s="10"/>
      <c r="JA346" s="10"/>
      <c r="JB346" s="10"/>
      <c r="JC346" s="10"/>
      <c r="JD346" s="10"/>
      <c r="JE346" s="10"/>
      <c r="JF346" s="10"/>
      <c r="JG346" s="10"/>
      <c r="JH346" s="10"/>
      <c r="JI346" s="10"/>
      <c r="JJ346" s="10"/>
      <c r="JK346" s="10"/>
      <c r="JL346" s="10"/>
      <c r="JM346" s="10"/>
      <c r="JN346" s="10"/>
      <c r="JO346" s="10"/>
      <c r="JP346" s="10"/>
      <c r="JQ346" s="10"/>
      <c r="JR346" s="10"/>
      <c r="JS346" s="10"/>
      <c r="JT346" s="10"/>
      <c r="JU346" s="10"/>
      <c r="JV346" s="10"/>
    </row>
    <row r="347" spans="1:282" x14ac:dyDescent="0.25"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  <c r="IY347" s="11"/>
      <c r="IZ347" s="11"/>
      <c r="JA347" s="11"/>
      <c r="JB347" s="11"/>
      <c r="JC347" s="11"/>
      <c r="JD347" s="11"/>
      <c r="JE347" s="11"/>
      <c r="JF347" s="11"/>
      <c r="JG347" s="11"/>
      <c r="JH347" s="11"/>
      <c r="JI347" s="11"/>
      <c r="JJ347" s="11"/>
      <c r="JK347" s="11"/>
      <c r="JL347" s="11"/>
      <c r="JM347" s="11"/>
      <c r="JN347" s="11"/>
      <c r="JO347" s="11"/>
      <c r="JP347" s="11"/>
      <c r="JQ347" s="11"/>
      <c r="JR347" s="11"/>
      <c r="JS347" s="11"/>
      <c r="JT347" s="11"/>
      <c r="JU347" s="11"/>
      <c r="JV347" s="11"/>
    </row>
    <row r="348" spans="1:282" x14ac:dyDescent="0.25">
      <c r="A348" s="4" t="s">
        <v>303</v>
      </c>
      <c r="B348" s="4"/>
      <c r="C348" s="16"/>
      <c r="D348" s="4"/>
      <c r="E348" s="52"/>
      <c r="F348" s="52"/>
      <c r="G348" s="52"/>
      <c r="H348" s="52"/>
      <c r="I348" s="52"/>
      <c r="J348" s="52"/>
      <c r="K348" s="52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</row>
    <row r="349" spans="1:282" x14ac:dyDescent="0.25">
      <c r="A349" t="s">
        <v>209</v>
      </c>
      <c r="B349" t="s">
        <v>107</v>
      </c>
      <c r="C349" s="13" t="s">
        <v>307</v>
      </c>
      <c r="D349" t="s">
        <v>204</v>
      </c>
      <c r="E349" s="40">
        <v>46000</v>
      </c>
      <c r="F349" s="40">
        <f>E349*0.0287</f>
        <v>1320.2</v>
      </c>
      <c r="G349" s="40">
        <v>1289.46</v>
      </c>
      <c r="H349" s="40">
        <v>1398.4</v>
      </c>
      <c r="I349" s="40">
        <v>175</v>
      </c>
      <c r="J349" s="40">
        <v>4183.0600000000004</v>
      </c>
      <c r="K349" s="40">
        <f>E349-J349</f>
        <v>41816.94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  <c r="IZ349" s="11"/>
      <c r="JA349" s="11"/>
      <c r="JB349" s="11"/>
      <c r="JC349" s="11"/>
      <c r="JD349" s="11"/>
      <c r="JE349" s="11"/>
      <c r="JF349" s="11"/>
      <c r="JG349" s="11"/>
      <c r="JH349" s="11"/>
      <c r="JI349" s="11"/>
      <c r="JJ349" s="11"/>
      <c r="JK349" s="11"/>
      <c r="JL349" s="11"/>
      <c r="JM349" s="11"/>
      <c r="JN349" s="11"/>
      <c r="JO349" s="11"/>
      <c r="JP349" s="11"/>
      <c r="JQ349" s="11"/>
      <c r="JR349" s="11"/>
      <c r="JS349" s="11"/>
      <c r="JT349" s="11"/>
      <c r="JU349" s="11"/>
      <c r="JV349" s="11"/>
    </row>
    <row r="350" spans="1:282" x14ac:dyDescent="0.25">
      <c r="A350" t="s">
        <v>104</v>
      </c>
      <c r="B350" t="s">
        <v>438</v>
      </c>
      <c r="C350" s="13" t="s">
        <v>307</v>
      </c>
      <c r="D350" t="s">
        <v>204</v>
      </c>
      <c r="E350" s="40">
        <v>50000</v>
      </c>
      <c r="F350" s="40">
        <f>E350*0.0287</f>
        <v>1435</v>
      </c>
      <c r="G350" s="40">
        <v>1854</v>
      </c>
      <c r="H350" s="40">
        <v>1520</v>
      </c>
      <c r="I350" s="40">
        <v>2325</v>
      </c>
      <c r="J350" s="40">
        <v>7134</v>
      </c>
      <c r="K350" s="40">
        <f>E350-J350</f>
        <v>42866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</row>
    <row r="351" spans="1:282" x14ac:dyDescent="0.25">
      <c r="A351" s="2" t="s">
        <v>12</v>
      </c>
      <c r="B351" s="2">
        <v>2</v>
      </c>
      <c r="C351" s="14"/>
      <c r="D351" s="2"/>
      <c r="E351" s="48">
        <f t="shared" ref="E351:K351" si="69">SUM(E349:E350)</f>
        <v>96000</v>
      </c>
      <c r="F351" s="48">
        <f t="shared" si="69"/>
        <v>2755.2</v>
      </c>
      <c r="G351" s="48">
        <f>SUM(G349:G350)</f>
        <v>3143.46</v>
      </c>
      <c r="H351" s="48">
        <f t="shared" si="69"/>
        <v>2918.4</v>
      </c>
      <c r="I351" s="48">
        <f t="shared" si="69"/>
        <v>2500</v>
      </c>
      <c r="J351" s="48">
        <f t="shared" si="69"/>
        <v>11317.06</v>
      </c>
      <c r="K351" s="48">
        <f t="shared" si="69"/>
        <v>84682.94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  <c r="IY351" s="11"/>
      <c r="IZ351" s="11"/>
      <c r="JA351" s="11"/>
      <c r="JB351" s="11"/>
      <c r="JC351" s="11"/>
      <c r="JD351" s="11"/>
      <c r="JE351" s="11"/>
      <c r="JF351" s="11"/>
      <c r="JG351" s="11"/>
      <c r="JH351" s="11"/>
      <c r="JI351" s="11"/>
      <c r="JJ351" s="11"/>
      <c r="JK351" s="11"/>
      <c r="JL351" s="11"/>
      <c r="JM351" s="11"/>
      <c r="JN351" s="11"/>
      <c r="JO351" s="11"/>
      <c r="JP351" s="11"/>
      <c r="JQ351" s="11"/>
      <c r="JR351" s="11"/>
      <c r="JS351" s="11"/>
      <c r="JT351" s="11"/>
      <c r="JU351" s="11"/>
      <c r="JV351" s="11"/>
    </row>
    <row r="352" spans="1:282" x14ac:dyDescent="0.25"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  <c r="IY352" s="11"/>
      <c r="IZ352" s="11"/>
      <c r="JA352" s="11"/>
      <c r="JB352" s="11"/>
      <c r="JC352" s="11"/>
      <c r="JD352" s="11"/>
      <c r="JE352" s="11"/>
      <c r="JF352" s="11"/>
      <c r="JG352" s="11"/>
      <c r="JH352" s="11"/>
      <c r="JI352" s="11"/>
      <c r="JJ352" s="11"/>
      <c r="JK352" s="11"/>
      <c r="JL352" s="11"/>
      <c r="JM352" s="11"/>
      <c r="JN352" s="11"/>
      <c r="JO352" s="11"/>
      <c r="JP352" s="11"/>
      <c r="JQ352" s="11"/>
      <c r="JR352" s="11"/>
      <c r="JS352" s="11"/>
      <c r="JT352" s="11"/>
      <c r="JU352" s="11"/>
      <c r="JV352" s="11"/>
    </row>
    <row r="353" spans="1:282" s="64" customFormat="1" x14ac:dyDescent="0.25">
      <c r="A353" s="4" t="s">
        <v>304</v>
      </c>
      <c r="B353" s="4"/>
      <c r="C353" s="16"/>
      <c r="D353" s="4"/>
      <c r="E353" s="52"/>
      <c r="F353" s="52"/>
      <c r="G353" s="52"/>
      <c r="H353" s="52"/>
      <c r="I353" s="52"/>
      <c r="J353" s="52"/>
      <c r="K353" s="52"/>
    </row>
    <row r="354" spans="1:282" x14ac:dyDescent="0.25">
      <c r="A354" t="s">
        <v>266</v>
      </c>
      <c r="B354" t="s">
        <v>388</v>
      </c>
      <c r="C354" s="13" t="s">
        <v>308</v>
      </c>
      <c r="D354" t="s">
        <v>204</v>
      </c>
      <c r="E354" s="40">
        <v>100000</v>
      </c>
      <c r="F354" s="40">
        <f t="shared" ref="F354:F361" si="70">E354*0.0287</f>
        <v>2870</v>
      </c>
      <c r="G354" s="40">
        <v>12105.37</v>
      </c>
      <c r="H354" s="40">
        <v>3040</v>
      </c>
      <c r="I354" s="63">
        <v>25</v>
      </c>
      <c r="J354" s="40">
        <v>18040.37</v>
      </c>
      <c r="K354" s="60">
        <f>E354-J354</f>
        <v>81959.63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  <c r="IY354" s="11"/>
      <c r="IZ354" s="11"/>
      <c r="JA354" s="11"/>
      <c r="JB354" s="11"/>
      <c r="JC354" s="11"/>
      <c r="JD354" s="11"/>
      <c r="JE354" s="11"/>
      <c r="JF354" s="11"/>
      <c r="JG354" s="11"/>
      <c r="JH354" s="11"/>
      <c r="JI354" s="11"/>
      <c r="JJ354" s="11"/>
      <c r="JK354" s="11"/>
      <c r="JL354" s="11"/>
      <c r="JM354" s="11"/>
      <c r="JN354" s="11"/>
      <c r="JO354" s="11"/>
      <c r="JP354" s="11"/>
      <c r="JQ354" s="11"/>
      <c r="JR354" s="11"/>
      <c r="JS354" s="11"/>
      <c r="JT354" s="11"/>
      <c r="JU354" s="11"/>
      <c r="JV354" s="11"/>
    </row>
    <row r="355" spans="1:282" x14ac:dyDescent="0.25">
      <c r="A355" t="s">
        <v>190</v>
      </c>
      <c r="B355" t="s">
        <v>14</v>
      </c>
      <c r="C355" s="13" t="s">
        <v>307</v>
      </c>
      <c r="D355" t="s">
        <v>204</v>
      </c>
      <c r="E355" s="40">
        <v>35000</v>
      </c>
      <c r="F355" s="40">
        <f t="shared" si="70"/>
        <v>1004.5</v>
      </c>
      <c r="G355" s="40">
        <v>0</v>
      </c>
      <c r="H355" s="40">
        <f t="shared" ref="H355:H360" si="71">E355*0.0304</f>
        <v>1064</v>
      </c>
      <c r="I355" s="63">
        <v>275</v>
      </c>
      <c r="J355" s="40">
        <v>2343.5</v>
      </c>
      <c r="K355" s="60">
        <f t="shared" ref="K355:K361" si="72">E355-J355</f>
        <v>32656.5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  <c r="IZ355" s="11"/>
      <c r="JA355" s="11"/>
      <c r="JB355" s="11"/>
      <c r="JC355" s="11"/>
      <c r="JD355" s="11"/>
      <c r="JE355" s="11"/>
      <c r="JF355" s="11"/>
      <c r="JG355" s="11"/>
      <c r="JH355" s="11"/>
      <c r="JI355" s="11"/>
      <c r="JJ355" s="11"/>
      <c r="JK355" s="11"/>
      <c r="JL355" s="11"/>
      <c r="JM355" s="11"/>
      <c r="JN355" s="11"/>
      <c r="JO355" s="11"/>
      <c r="JP355" s="11"/>
      <c r="JQ355" s="11"/>
      <c r="JR355" s="11"/>
      <c r="JS355" s="11"/>
      <c r="JT355" s="11"/>
      <c r="JU355" s="11"/>
      <c r="JV355" s="11"/>
    </row>
    <row r="356" spans="1:282" x14ac:dyDescent="0.25">
      <c r="A356" t="s">
        <v>230</v>
      </c>
      <c r="B356" t="s">
        <v>107</v>
      </c>
      <c r="C356" s="13" t="s">
        <v>307</v>
      </c>
      <c r="D356" t="s">
        <v>204</v>
      </c>
      <c r="E356" s="40">
        <v>30000</v>
      </c>
      <c r="F356" s="40">
        <f t="shared" si="70"/>
        <v>861</v>
      </c>
      <c r="G356" s="40">
        <v>0</v>
      </c>
      <c r="H356" s="40">
        <f t="shared" si="71"/>
        <v>912</v>
      </c>
      <c r="I356" s="63">
        <v>7024.13</v>
      </c>
      <c r="J356" s="40">
        <v>8797.1299999999992</v>
      </c>
      <c r="K356" s="60">
        <f t="shared" si="72"/>
        <v>21202.87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  <c r="IZ356" s="11"/>
      <c r="JA356" s="11"/>
      <c r="JB356" s="11"/>
      <c r="JC356" s="11"/>
      <c r="JD356" s="11"/>
      <c r="JE356" s="11"/>
      <c r="JF356" s="11"/>
      <c r="JG356" s="11"/>
      <c r="JH356" s="11"/>
      <c r="JI356" s="11"/>
      <c r="JJ356" s="11"/>
      <c r="JK356" s="11"/>
      <c r="JL356" s="11"/>
      <c r="JM356" s="11"/>
      <c r="JN356" s="11"/>
      <c r="JO356" s="11"/>
      <c r="JP356" s="11"/>
      <c r="JQ356" s="11"/>
      <c r="JR356" s="11"/>
      <c r="JS356" s="11"/>
      <c r="JT356" s="11"/>
      <c r="JU356" s="11"/>
      <c r="JV356" s="11"/>
    </row>
    <row r="357" spans="1:282" x14ac:dyDescent="0.25">
      <c r="A357" t="s">
        <v>237</v>
      </c>
      <c r="B357" t="s">
        <v>14</v>
      </c>
      <c r="C357" s="13" t="s">
        <v>307</v>
      </c>
      <c r="D357" t="s">
        <v>204</v>
      </c>
      <c r="E357" s="40">
        <v>41000</v>
      </c>
      <c r="F357" s="40">
        <f t="shared" si="70"/>
        <v>1176.7</v>
      </c>
      <c r="G357">
        <v>583.79</v>
      </c>
      <c r="H357" s="40">
        <f t="shared" si="71"/>
        <v>1246.4000000000001</v>
      </c>
      <c r="I357" s="63">
        <v>175</v>
      </c>
      <c r="J357" s="40">
        <v>3181.89</v>
      </c>
      <c r="K357" s="60">
        <f t="shared" si="72"/>
        <v>37818.11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  <c r="IY357" s="11"/>
      <c r="IZ357" s="11"/>
      <c r="JA357" s="11"/>
      <c r="JB357" s="11"/>
      <c r="JC357" s="11"/>
      <c r="JD357" s="11"/>
      <c r="JE357" s="11"/>
      <c r="JF357" s="11"/>
      <c r="JG357" s="11"/>
      <c r="JH357" s="11"/>
      <c r="JI357" s="11"/>
      <c r="JJ357" s="11"/>
      <c r="JK357" s="11"/>
      <c r="JL357" s="11"/>
      <c r="JM357" s="11"/>
      <c r="JN357" s="11"/>
      <c r="JO357" s="11"/>
      <c r="JP357" s="11"/>
      <c r="JQ357" s="11"/>
      <c r="JR357" s="11"/>
      <c r="JS357" s="11"/>
      <c r="JT357" s="11"/>
      <c r="JU357" s="11"/>
      <c r="JV357" s="11"/>
    </row>
    <row r="358" spans="1:282" x14ac:dyDescent="0.25">
      <c r="A358" t="s">
        <v>121</v>
      </c>
      <c r="B358" t="s">
        <v>439</v>
      </c>
      <c r="C358" s="13" t="s">
        <v>308</v>
      </c>
      <c r="D358" t="s">
        <v>203</v>
      </c>
      <c r="E358" s="40">
        <v>30000</v>
      </c>
      <c r="F358" s="40">
        <f t="shared" si="70"/>
        <v>861</v>
      </c>
      <c r="G358" s="40">
        <v>0</v>
      </c>
      <c r="H358" s="40">
        <f t="shared" si="71"/>
        <v>912</v>
      </c>
      <c r="I358" s="63">
        <v>1912.45</v>
      </c>
      <c r="J358" s="40">
        <v>3685.45</v>
      </c>
      <c r="K358" s="60">
        <f t="shared" si="72"/>
        <v>26314.55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  <c r="IZ358" s="11"/>
      <c r="JA358" s="11"/>
      <c r="JB358" s="11"/>
      <c r="JC358" s="11"/>
      <c r="JD358" s="11"/>
      <c r="JE358" s="11"/>
      <c r="JF358" s="11"/>
      <c r="JG358" s="11"/>
      <c r="JH358" s="11"/>
      <c r="JI358" s="11"/>
      <c r="JJ358" s="11"/>
      <c r="JK358" s="11"/>
      <c r="JL358" s="11"/>
      <c r="JM358" s="11"/>
      <c r="JN358" s="11"/>
      <c r="JO358" s="11"/>
      <c r="JP358" s="11"/>
      <c r="JQ358" s="11"/>
      <c r="JR358" s="11"/>
      <c r="JS358" s="11"/>
      <c r="JT358" s="11"/>
      <c r="JU358" s="11"/>
      <c r="JV358" s="11"/>
    </row>
    <row r="359" spans="1:282" x14ac:dyDescent="0.25">
      <c r="A359" t="s">
        <v>111</v>
      </c>
      <c r="B359" t="s">
        <v>439</v>
      </c>
      <c r="C359" s="13" t="s">
        <v>307</v>
      </c>
      <c r="D359" t="s">
        <v>203</v>
      </c>
      <c r="E359" s="40">
        <v>30000</v>
      </c>
      <c r="F359" s="40">
        <f t="shared" si="70"/>
        <v>861</v>
      </c>
      <c r="G359" s="40">
        <v>0</v>
      </c>
      <c r="H359" s="40">
        <f t="shared" si="71"/>
        <v>912</v>
      </c>
      <c r="I359" s="63">
        <v>335</v>
      </c>
      <c r="J359" s="40">
        <v>2108</v>
      </c>
      <c r="K359" s="60">
        <f t="shared" si="72"/>
        <v>27892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  <c r="IY359" s="11"/>
      <c r="IZ359" s="11"/>
      <c r="JA359" s="11"/>
      <c r="JB359" s="11"/>
      <c r="JC359" s="11"/>
      <c r="JD359" s="11"/>
      <c r="JE359" s="11"/>
      <c r="JF359" s="11"/>
      <c r="JG359" s="11"/>
      <c r="JH359" s="11"/>
      <c r="JI359" s="11"/>
      <c r="JJ359" s="11"/>
      <c r="JK359" s="11"/>
      <c r="JL359" s="11"/>
      <c r="JM359" s="11"/>
      <c r="JN359" s="11"/>
      <c r="JO359" s="11"/>
      <c r="JP359" s="11"/>
      <c r="JQ359" s="11"/>
      <c r="JR359" s="11"/>
      <c r="JS359" s="11"/>
      <c r="JT359" s="11"/>
      <c r="JU359" s="11"/>
      <c r="JV359" s="11"/>
    </row>
    <row r="360" spans="1:282" x14ac:dyDescent="0.25">
      <c r="A360" t="s">
        <v>118</v>
      </c>
      <c r="B360" t="s">
        <v>119</v>
      </c>
      <c r="C360" s="13" t="s">
        <v>308</v>
      </c>
      <c r="D360" t="s">
        <v>204</v>
      </c>
      <c r="E360" s="40">
        <v>19580</v>
      </c>
      <c r="F360" s="40">
        <f t="shared" si="70"/>
        <v>561.95000000000005</v>
      </c>
      <c r="G360" s="40">
        <v>0</v>
      </c>
      <c r="H360" s="40">
        <f t="shared" si="71"/>
        <v>595.23</v>
      </c>
      <c r="I360" s="63">
        <v>145</v>
      </c>
      <c r="J360" s="40">
        <v>1302.18</v>
      </c>
      <c r="K360" s="60">
        <f t="shared" si="72"/>
        <v>18277.82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  <c r="IY360" s="11"/>
      <c r="IZ360" s="11"/>
      <c r="JA360" s="11"/>
      <c r="JB360" s="11"/>
      <c r="JC360" s="11"/>
      <c r="JD360" s="11"/>
      <c r="JE360" s="11"/>
      <c r="JF360" s="11"/>
      <c r="JG360" s="11"/>
      <c r="JH360" s="11"/>
      <c r="JI360" s="11"/>
      <c r="JJ360" s="11"/>
      <c r="JK360" s="11"/>
      <c r="JL360" s="11"/>
      <c r="JM360" s="11"/>
      <c r="JN360" s="11"/>
      <c r="JO360" s="11"/>
      <c r="JP360" s="11"/>
      <c r="JQ360" s="11"/>
      <c r="JR360" s="11"/>
      <c r="JS360" s="11"/>
      <c r="JT360" s="11"/>
      <c r="JU360" s="11"/>
      <c r="JV360" s="11"/>
    </row>
    <row r="361" spans="1:282" x14ac:dyDescent="0.25">
      <c r="A361" t="s">
        <v>112</v>
      </c>
      <c r="B361" t="s">
        <v>439</v>
      </c>
      <c r="C361" s="13" t="s">
        <v>307</v>
      </c>
      <c r="D361" t="s">
        <v>203</v>
      </c>
      <c r="E361" s="40">
        <v>30000</v>
      </c>
      <c r="F361" s="40">
        <f t="shared" si="70"/>
        <v>861</v>
      </c>
      <c r="G361" s="40">
        <v>0</v>
      </c>
      <c r="H361" s="40">
        <v>912</v>
      </c>
      <c r="I361" s="63">
        <v>295</v>
      </c>
      <c r="J361" s="40">
        <v>2068</v>
      </c>
      <c r="K361" s="60">
        <f t="shared" si="72"/>
        <v>27932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  <c r="IY361" s="11"/>
      <c r="IZ361" s="11"/>
      <c r="JA361" s="11"/>
      <c r="JB361" s="11"/>
      <c r="JC361" s="11"/>
      <c r="JD361" s="11"/>
      <c r="JE361" s="11"/>
      <c r="JF361" s="11"/>
      <c r="JG361" s="11"/>
      <c r="JH361" s="11"/>
      <c r="JI361" s="11"/>
      <c r="JJ361" s="11"/>
      <c r="JK361" s="11"/>
      <c r="JL361" s="11"/>
      <c r="JM361" s="11"/>
      <c r="JN361" s="11"/>
      <c r="JO361" s="11"/>
      <c r="JP361" s="11"/>
      <c r="JQ361" s="11"/>
      <c r="JR361" s="11"/>
      <c r="JS361" s="11"/>
      <c r="JT361" s="11"/>
      <c r="JU361" s="11"/>
      <c r="JV361" s="11"/>
    </row>
    <row r="362" spans="1:282" x14ac:dyDescent="0.25">
      <c r="A362" s="2" t="s">
        <v>12</v>
      </c>
      <c r="B362" s="2">
        <v>8</v>
      </c>
      <c r="C362" s="14"/>
      <c r="D362" s="2"/>
      <c r="E362" s="47">
        <f t="shared" ref="E362:J362" si="73">SUM(E354:E361)</f>
        <v>315580</v>
      </c>
      <c r="F362" s="48">
        <f t="shared" si="73"/>
        <v>9057.15</v>
      </c>
      <c r="G362" s="48">
        <f>SUM(G354:G361)</f>
        <v>12689.16</v>
      </c>
      <c r="H362" s="48">
        <f t="shared" si="73"/>
        <v>9593.6299999999992</v>
      </c>
      <c r="I362" s="48">
        <f>SUM(I354:I361)</f>
        <v>10186.58</v>
      </c>
      <c r="J362" s="48">
        <f t="shared" si="73"/>
        <v>41526.519999999997</v>
      </c>
      <c r="K362" s="48">
        <f>SUM(K354:K361)</f>
        <v>274053.48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  <c r="IY362" s="11"/>
      <c r="IZ362" s="11"/>
      <c r="JA362" s="11"/>
      <c r="JB362" s="11"/>
      <c r="JC362" s="11"/>
      <c r="JD362" s="11"/>
      <c r="JE362" s="11"/>
      <c r="JF362" s="11"/>
      <c r="JG362" s="11"/>
      <c r="JH362" s="11"/>
      <c r="JI362" s="11"/>
      <c r="JJ362" s="11"/>
      <c r="JK362" s="11"/>
      <c r="JL362" s="11"/>
      <c r="JM362" s="11"/>
      <c r="JN362" s="11"/>
      <c r="JO362" s="11"/>
      <c r="JP362" s="11"/>
      <c r="JQ362" s="11"/>
      <c r="JR362" s="11"/>
      <c r="JS362" s="11"/>
      <c r="JT362" s="11"/>
      <c r="JU362" s="11"/>
      <c r="JV362" s="11"/>
    </row>
    <row r="363" spans="1:282" x14ac:dyDescent="0.25"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  <c r="IY363" s="11"/>
      <c r="IZ363" s="11"/>
      <c r="JA363" s="11"/>
      <c r="JB363" s="11"/>
      <c r="JC363" s="11"/>
      <c r="JD363" s="11"/>
      <c r="JE363" s="11"/>
      <c r="JF363" s="11"/>
      <c r="JG363" s="11"/>
      <c r="JH363" s="11"/>
      <c r="JI363" s="11"/>
      <c r="JJ363" s="11"/>
      <c r="JK363" s="11"/>
      <c r="JL363" s="11"/>
      <c r="JM363" s="11"/>
      <c r="JN363" s="11"/>
      <c r="JO363" s="11"/>
      <c r="JP363" s="11"/>
      <c r="JQ363" s="11"/>
      <c r="JR363" s="11"/>
      <c r="JS363" s="11"/>
      <c r="JT363" s="11"/>
      <c r="JU363" s="11"/>
      <c r="JV363" s="11"/>
    </row>
    <row r="364" spans="1:282" x14ac:dyDescent="0.25">
      <c r="A364" s="4" t="s">
        <v>423</v>
      </c>
      <c r="B364" s="4"/>
      <c r="C364" s="16"/>
      <c r="D364" s="4"/>
      <c r="E364" s="52"/>
      <c r="F364" s="52"/>
      <c r="G364" s="52"/>
      <c r="H364" s="52"/>
      <c r="I364" s="52"/>
      <c r="J364" s="52"/>
      <c r="K364" s="52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  <c r="IY364" s="11"/>
      <c r="IZ364" s="11"/>
      <c r="JA364" s="11"/>
      <c r="JB364" s="11"/>
      <c r="JC364" s="11"/>
      <c r="JD364" s="11"/>
      <c r="JE364" s="11"/>
      <c r="JF364" s="11"/>
      <c r="JG364" s="11"/>
      <c r="JH364" s="11"/>
      <c r="JI364" s="11"/>
      <c r="JJ364" s="11"/>
      <c r="JK364" s="11"/>
      <c r="JL364" s="11"/>
      <c r="JM364" s="11"/>
      <c r="JN364" s="11"/>
      <c r="JO364" s="11"/>
      <c r="JP364" s="11"/>
      <c r="JQ364" s="11"/>
      <c r="JR364" s="11"/>
      <c r="JS364" s="11"/>
      <c r="JT364" s="11"/>
      <c r="JU364" s="11"/>
      <c r="JV364" s="11"/>
    </row>
    <row r="365" spans="1:282" x14ac:dyDescent="0.25">
      <c r="A365" t="s">
        <v>109</v>
      </c>
      <c r="B365" t="s">
        <v>90</v>
      </c>
      <c r="C365" s="13" t="s">
        <v>308</v>
      </c>
      <c r="D365" t="s">
        <v>204</v>
      </c>
      <c r="E365" s="40">
        <v>82000</v>
      </c>
      <c r="F365" s="40">
        <f t="shared" ref="F365:F374" si="74">E365*0.0287</f>
        <v>2353.4</v>
      </c>
      <c r="G365" s="60">
        <v>7871.32</v>
      </c>
      <c r="H365" s="40">
        <v>2492.8000000000002</v>
      </c>
      <c r="I365" s="40">
        <v>275</v>
      </c>
      <c r="J365" s="40">
        <v>12992.52</v>
      </c>
      <c r="K365" s="40">
        <f>E365-J365</f>
        <v>69007.48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  <c r="IY365" s="11"/>
      <c r="IZ365" s="11"/>
      <c r="JA365" s="11"/>
      <c r="JB365" s="11"/>
      <c r="JC365" s="11"/>
      <c r="JD365" s="11"/>
      <c r="JE365" s="11"/>
      <c r="JF365" s="11"/>
      <c r="JG365" s="11"/>
      <c r="JH365" s="11"/>
      <c r="JI365" s="11"/>
      <c r="JJ365" s="11"/>
      <c r="JK365" s="11"/>
      <c r="JL365" s="11"/>
      <c r="JM365" s="11"/>
      <c r="JN365" s="11"/>
      <c r="JO365" s="11"/>
      <c r="JP365" s="11"/>
      <c r="JQ365" s="11"/>
      <c r="JR365" s="11"/>
      <c r="JS365" s="11"/>
      <c r="JT365" s="11"/>
      <c r="JU365" s="11"/>
      <c r="JV365" s="11"/>
    </row>
    <row r="366" spans="1:282" x14ac:dyDescent="0.25">
      <c r="A366" t="s">
        <v>110</v>
      </c>
      <c r="B366" t="s">
        <v>438</v>
      </c>
      <c r="C366" s="13" t="s">
        <v>307</v>
      </c>
      <c r="D366" t="s">
        <v>204</v>
      </c>
      <c r="E366" s="40">
        <v>41000</v>
      </c>
      <c r="F366" s="40">
        <f t="shared" si="74"/>
        <v>1176.7</v>
      </c>
      <c r="G366">
        <v>583.79</v>
      </c>
      <c r="H366" s="40">
        <f t="shared" ref="H366:H374" si="75">E366*0.0304</f>
        <v>1246.4000000000001</v>
      </c>
      <c r="I366" s="40">
        <v>275</v>
      </c>
      <c r="J366" s="40">
        <v>3281.89</v>
      </c>
      <c r="K366" s="40">
        <f t="shared" ref="K366:K374" si="76">E366-J366</f>
        <v>37718.11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  <c r="IY366" s="11"/>
      <c r="IZ366" s="11"/>
      <c r="JA366" s="11"/>
      <c r="JB366" s="11"/>
      <c r="JC366" s="11"/>
      <c r="JD366" s="11"/>
      <c r="JE366" s="11"/>
      <c r="JF366" s="11"/>
      <c r="JG366" s="11"/>
      <c r="JH366" s="11"/>
      <c r="JI366" s="11"/>
      <c r="JJ366" s="11"/>
      <c r="JK366" s="11"/>
      <c r="JL366" s="11"/>
      <c r="JM366" s="11"/>
      <c r="JN366" s="11"/>
      <c r="JO366" s="11"/>
      <c r="JP366" s="11"/>
      <c r="JQ366" s="11"/>
      <c r="JR366" s="11"/>
      <c r="JS366" s="11"/>
      <c r="JT366" s="11"/>
      <c r="JU366" s="11"/>
      <c r="JV366" s="11"/>
    </row>
    <row r="367" spans="1:282" x14ac:dyDescent="0.25">
      <c r="A367" s="11" t="s">
        <v>108</v>
      </c>
      <c r="B367" t="s">
        <v>14</v>
      </c>
      <c r="C367" s="13" t="s">
        <v>308</v>
      </c>
      <c r="D367" t="s">
        <v>203</v>
      </c>
      <c r="E367" s="40">
        <v>41000</v>
      </c>
      <c r="F367" s="40">
        <f t="shared" si="74"/>
        <v>1176.7</v>
      </c>
      <c r="G367">
        <v>583.79</v>
      </c>
      <c r="H367" s="40">
        <f t="shared" si="75"/>
        <v>1246.4000000000001</v>
      </c>
      <c r="I367" s="40">
        <v>4905.91</v>
      </c>
      <c r="J367" s="40">
        <v>7912.8</v>
      </c>
      <c r="K367" s="40">
        <f t="shared" si="76"/>
        <v>33087.199999999997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  <c r="IY367" s="11"/>
      <c r="IZ367" s="11"/>
      <c r="JA367" s="11"/>
      <c r="JB367" s="11"/>
      <c r="JC367" s="11"/>
      <c r="JD367" s="11"/>
      <c r="JE367" s="11"/>
      <c r="JF367" s="11"/>
      <c r="JG367" s="11"/>
      <c r="JH367" s="11"/>
      <c r="JI367" s="11"/>
      <c r="JJ367" s="11"/>
      <c r="JK367" s="11"/>
      <c r="JL367" s="11"/>
      <c r="JM367" s="11"/>
      <c r="JN367" s="11"/>
      <c r="JO367" s="11"/>
      <c r="JP367" s="11"/>
      <c r="JQ367" s="11"/>
      <c r="JR367" s="11"/>
      <c r="JS367" s="11"/>
      <c r="JT367" s="11"/>
      <c r="JU367" s="11"/>
      <c r="JV367" s="11"/>
    </row>
    <row r="368" spans="1:282" s="1" customFormat="1" x14ac:dyDescent="0.25">
      <c r="A368" t="s">
        <v>456</v>
      </c>
      <c r="B368" t="s">
        <v>95</v>
      </c>
      <c r="C368" s="13" t="s">
        <v>308</v>
      </c>
      <c r="D368" t="s">
        <v>204</v>
      </c>
      <c r="E368" s="40">
        <v>41000</v>
      </c>
      <c r="F368" s="40">
        <f t="shared" si="74"/>
        <v>1176.7</v>
      </c>
      <c r="G368">
        <v>583.79</v>
      </c>
      <c r="H368" s="40">
        <f t="shared" si="75"/>
        <v>1246.4000000000001</v>
      </c>
      <c r="I368" s="40">
        <v>175</v>
      </c>
      <c r="J368" s="40">
        <v>3181.89</v>
      </c>
      <c r="K368" s="40">
        <f t="shared" si="76"/>
        <v>37818.11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  <c r="IW368" s="10"/>
      <c r="IX368" s="10"/>
      <c r="IY368" s="10"/>
      <c r="IZ368" s="10"/>
      <c r="JA368" s="10"/>
      <c r="JB368" s="10"/>
      <c r="JC368" s="10"/>
      <c r="JD368" s="10"/>
      <c r="JE368" s="10"/>
      <c r="JF368" s="10"/>
      <c r="JG368" s="10"/>
      <c r="JH368" s="10"/>
      <c r="JI368" s="10"/>
      <c r="JJ368" s="10"/>
      <c r="JK368" s="10"/>
      <c r="JL368" s="10"/>
      <c r="JM368" s="10"/>
      <c r="JN368" s="10"/>
      <c r="JO368" s="10"/>
      <c r="JP368" s="10"/>
      <c r="JQ368" s="10"/>
      <c r="JR368" s="10"/>
      <c r="JS368" s="10"/>
      <c r="JT368" s="10"/>
      <c r="JU368" s="10"/>
      <c r="JV368" s="10"/>
    </row>
    <row r="369" spans="1:282" x14ac:dyDescent="0.25">
      <c r="A369" t="s">
        <v>191</v>
      </c>
      <c r="B369" t="s">
        <v>438</v>
      </c>
      <c r="C369" s="13" t="s">
        <v>307</v>
      </c>
      <c r="D369" t="s">
        <v>204</v>
      </c>
      <c r="E369" s="40">
        <v>41000</v>
      </c>
      <c r="F369" s="40">
        <f t="shared" si="74"/>
        <v>1176.7</v>
      </c>
      <c r="G369">
        <v>583.79</v>
      </c>
      <c r="H369" s="40">
        <f t="shared" si="75"/>
        <v>1246.4000000000001</v>
      </c>
      <c r="I369" s="40">
        <v>275</v>
      </c>
      <c r="J369" s="40">
        <v>3281.89</v>
      </c>
      <c r="K369" s="40">
        <f t="shared" si="76"/>
        <v>37718.11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  <c r="IY369" s="11"/>
      <c r="IZ369" s="11"/>
      <c r="JA369" s="11"/>
      <c r="JB369" s="11"/>
      <c r="JC369" s="11"/>
      <c r="JD369" s="11"/>
      <c r="JE369" s="11"/>
      <c r="JF369" s="11"/>
      <c r="JG369" s="11"/>
      <c r="JH369" s="11"/>
      <c r="JI369" s="11"/>
      <c r="JJ369" s="11"/>
      <c r="JK369" s="11"/>
      <c r="JL369" s="11"/>
      <c r="JM369" s="11"/>
      <c r="JN369" s="11"/>
      <c r="JO369" s="11"/>
      <c r="JP369" s="11"/>
      <c r="JQ369" s="11"/>
      <c r="JR369" s="11"/>
      <c r="JS369" s="11"/>
      <c r="JT369" s="11"/>
      <c r="JU369" s="11"/>
      <c r="JV369" s="11"/>
    </row>
    <row r="370" spans="1:282" s="11" customFormat="1" x14ac:dyDescent="0.25">
      <c r="A370" t="s">
        <v>106</v>
      </c>
      <c r="B370" t="s">
        <v>439</v>
      </c>
      <c r="C370" s="13" t="s">
        <v>308</v>
      </c>
      <c r="D370" t="s">
        <v>204</v>
      </c>
      <c r="E370" s="40">
        <v>41000</v>
      </c>
      <c r="F370" s="40">
        <f t="shared" si="74"/>
        <v>1176.7</v>
      </c>
      <c r="G370">
        <v>347.17</v>
      </c>
      <c r="H370" s="40">
        <f t="shared" si="75"/>
        <v>1246.4000000000001</v>
      </c>
      <c r="I370" s="40">
        <v>5326.01</v>
      </c>
      <c r="J370" s="60">
        <v>8096.28</v>
      </c>
      <c r="K370" s="40">
        <f>E370-J370</f>
        <v>32903.72</v>
      </c>
    </row>
    <row r="371" spans="1:282" s="11" customFormat="1" x14ac:dyDescent="0.25">
      <c r="A371" t="s">
        <v>105</v>
      </c>
      <c r="B371" t="s">
        <v>439</v>
      </c>
      <c r="C371" s="13" t="s">
        <v>307</v>
      </c>
      <c r="D371" t="s">
        <v>203</v>
      </c>
      <c r="E371" s="40">
        <v>33500</v>
      </c>
      <c r="F371" s="40">
        <f t="shared" si="74"/>
        <v>961.45</v>
      </c>
      <c r="G371" s="40">
        <v>0</v>
      </c>
      <c r="H371" s="40">
        <f t="shared" si="75"/>
        <v>1018.4</v>
      </c>
      <c r="I371" s="40">
        <v>3204.17</v>
      </c>
      <c r="J371" s="40">
        <v>5184.0200000000004</v>
      </c>
      <c r="K371" s="40">
        <f t="shared" si="76"/>
        <v>28315.98</v>
      </c>
    </row>
    <row r="372" spans="1:282" x14ac:dyDescent="0.25">
      <c r="A372" t="s">
        <v>229</v>
      </c>
      <c r="B372" t="s">
        <v>122</v>
      </c>
      <c r="C372" s="13" t="s">
        <v>307</v>
      </c>
      <c r="D372" t="s">
        <v>204</v>
      </c>
      <c r="E372" s="40">
        <v>33000</v>
      </c>
      <c r="F372" s="40">
        <f t="shared" si="74"/>
        <v>947.1</v>
      </c>
      <c r="G372" s="40">
        <v>0</v>
      </c>
      <c r="H372" s="40">
        <f t="shared" si="75"/>
        <v>1003.2</v>
      </c>
      <c r="I372" s="40">
        <v>315</v>
      </c>
      <c r="J372" s="40">
        <v>2265.3000000000002</v>
      </c>
      <c r="K372" s="40">
        <f t="shared" si="76"/>
        <v>30734.7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  <c r="IZ372" s="11"/>
      <c r="JA372" s="11"/>
      <c r="JB372" s="11"/>
      <c r="JC372" s="11"/>
      <c r="JD372" s="11"/>
      <c r="JE372" s="11"/>
      <c r="JF372" s="11"/>
      <c r="JG372" s="11"/>
      <c r="JH372" s="11"/>
      <c r="JI372" s="11"/>
      <c r="JJ372" s="11"/>
      <c r="JK372" s="11"/>
      <c r="JL372" s="11"/>
      <c r="JM372" s="11"/>
      <c r="JN372" s="11"/>
      <c r="JO372" s="11"/>
      <c r="JP372" s="11"/>
      <c r="JQ372" s="11"/>
      <c r="JR372" s="11"/>
      <c r="JS372" s="11"/>
      <c r="JT372" s="11"/>
      <c r="JU372" s="11"/>
      <c r="JV372" s="11"/>
    </row>
    <row r="373" spans="1:282" s="2" customFormat="1" x14ac:dyDescent="0.25">
      <c r="A373" t="s">
        <v>225</v>
      </c>
      <c r="B373" t="s">
        <v>14</v>
      </c>
      <c r="C373" s="13" t="s">
        <v>307</v>
      </c>
      <c r="D373" t="s">
        <v>204</v>
      </c>
      <c r="E373" s="40">
        <v>30000</v>
      </c>
      <c r="F373" s="40">
        <f t="shared" si="74"/>
        <v>861</v>
      </c>
      <c r="G373" s="40">
        <v>0</v>
      </c>
      <c r="H373" s="40">
        <f t="shared" si="75"/>
        <v>912</v>
      </c>
      <c r="I373" s="40">
        <v>275</v>
      </c>
      <c r="J373" s="40">
        <v>2048</v>
      </c>
      <c r="K373" s="40">
        <f t="shared" si="76"/>
        <v>27952</v>
      </c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  <c r="IW373" s="10"/>
      <c r="IX373" s="10"/>
      <c r="IY373" s="10"/>
      <c r="IZ373" s="10"/>
      <c r="JA373" s="10"/>
      <c r="JB373" s="10"/>
      <c r="JC373" s="10"/>
      <c r="JD373" s="10"/>
      <c r="JE373" s="10"/>
      <c r="JF373" s="10"/>
      <c r="JG373" s="10"/>
      <c r="JH373" s="10"/>
      <c r="JI373" s="10"/>
      <c r="JJ373" s="10"/>
      <c r="JK373" s="10"/>
      <c r="JL373" s="10"/>
      <c r="JM373" s="10"/>
      <c r="JN373" s="10"/>
      <c r="JO373" s="10"/>
      <c r="JP373" s="10"/>
      <c r="JQ373" s="10"/>
      <c r="JR373" s="10"/>
      <c r="JS373" s="10"/>
      <c r="JT373" s="10"/>
      <c r="JU373" s="10"/>
      <c r="JV373" s="10"/>
    </row>
    <row r="374" spans="1:282" s="1" customFormat="1" x14ac:dyDescent="0.25">
      <c r="A374" t="s">
        <v>228</v>
      </c>
      <c r="B374" t="s">
        <v>122</v>
      </c>
      <c r="C374" s="13" t="s">
        <v>307</v>
      </c>
      <c r="D374" t="s">
        <v>204</v>
      </c>
      <c r="E374" s="40">
        <v>33000</v>
      </c>
      <c r="F374" s="40">
        <f t="shared" si="74"/>
        <v>947.1</v>
      </c>
      <c r="G374" s="40">
        <v>0</v>
      </c>
      <c r="H374" s="40">
        <f t="shared" si="75"/>
        <v>1003.2</v>
      </c>
      <c r="I374" s="40">
        <v>515</v>
      </c>
      <c r="J374" s="40">
        <v>2465.3000000000002</v>
      </c>
      <c r="K374" s="40">
        <f t="shared" si="76"/>
        <v>30534.7</v>
      </c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  <c r="IW374" s="10"/>
      <c r="IX374" s="10"/>
      <c r="IY374" s="10"/>
      <c r="IZ374" s="10"/>
      <c r="JA374" s="10"/>
      <c r="JB374" s="10"/>
      <c r="JC374" s="10"/>
      <c r="JD374" s="10"/>
      <c r="JE374" s="10"/>
      <c r="JF374" s="10"/>
      <c r="JG374" s="10"/>
      <c r="JH374" s="10"/>
      <c r="JI374" s="10"/>
      <c r="JJ374" s="10"/>
      <c r="JK374" s="10"/>
      <c r="JL374" s="10"/>
      <c r="JM374" s="10"/>
      <c r="JN374" s="10"/>
      <c r="JO374" s="10"/>
      <c r="JP374" s="10"/>
      <c r="JQ374" s="10"/>
      <c r="JR374" s="10"/>
      <c r="JS374" s="10"/>
      <c r="JT374" s="10"/>
      <c r="JU374" s="10"/>
      <c r="JV374" s="10"/>
    </row>
    <row r="375" spans="1:282" x14ac:dyDescent="0.25">
      <c r="A375" s="2" t="s">
        <v>12</v>
      </c>
      <c r="B375" s="2">
        <v>10</v>
      </c>
      <c r="C375" s="14"/>
      <c r="D375" s="2"/>
      <c r="E375" s="48">
        <f t="shared" ref="E375:K375" si="77">SUM(E365:E374)</f>
        <v>416500</v>
      </c>
      <c r="F375" s="48">
        <f t="shared" si="77"/>
        <v>11953.55</v>
      </c>
      <c r="G375" s="48">
        <f>SUM(G365:G374)</f>
        <v>10553.65</v>
      </c>
      <c r="H375" s="48">
        <f t="shared" si="77"/>
        <v>12661.6</v>
      </c>
      <c r="I375" s="48">
        <f t="shared" si="77"/>
        <v>15541.09</v>
      </c>
      <c r="J375" s="48">
        <f t="shared" si="77"/>
        <v>50709.89</v>
      </c>
      <c r="K375" s="48">
        <f t="shared" si="77"/>
        <v>365790.11</v>
      </c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  <c r="IZ375" s="11"/>
      <c r="JA375" s="11"/>
      <c r="JB375" s="11"/>
      <c r="JC375" s="11"/>
      <c r="JD375" s="11"/>
      <c r="JE375" s="11"/>
      <c r="JF375" s="11"/>
      <c r="JG375" s="11"/>
      <c r="JH375" s="11"/>
      <c r="JI375" s="11"/>
      <c r="JJ375" s="11"/>
      <c r="JK375" s="11"/>
      <c r="JL375" s="11"/>
      <c r="JM375" s="11"/>
      <c r="JN375" s="11"/>
      <c r="JO375" s="11"/>
      <c r="JP375" s="11"/>
      <c r="JQ375" s="11"/>
      <c r="JR375" s="11"/>
      <c r="JS375" s="11"/>
      <c r="JT375" s="11"/>
      <c r="JU375" s="11"/>
      <c r="JV375" s="11"/>
    </row>
    <row r="376" spans="1:282" x14ac:dyDescent="0.25">
      <c r="A376" s="10"/>
      <c r="B376" s="10"/>
      <c r="C376" s="15"/>
      <c r="D376" s="10"/>
      <c r="E376" s="51"/>
      <c r="F376" s="51"/>
      <c r="G376" s="51"/>
      <c r="H376" s="51"/>
      <c r="I376" s="51"/>
      <c r="J376" s="51"/>
      <c r="K376" s="5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</row>
    <row r="377" spans="1:282" s="1" customFormat="1" x14ac:dyDescent="0.25">
      <c r="A377" s="10" t="s">
        <v>405</v>
      </c>
      <c r="B377" s="10"/>
      <c r="C377" s="15"/>
      <c r="D377" s="10"/>
      <c r="E377" s="51"/>
      <c r="F377" s="51"/>
      <c r="G377" s="51"/>
      <c r="H377" s="51"/>
      <c r="I377" s="51"/>
      <c r="J377" s="51"/>
      <c r="K377" s="5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  <c r="IV377" s="10"/>
      <c r="IW377" s="10"/>
      <c r="IX377" s="10"/>
      <c r="IY377" s="10"/>
      <c r="IZ377" s="10"/>
      <c r="JA377" s="10"/>
      <c r="JB377" s="10"/>
      <c r="JC377" s="10"/>
      <c r="JD377" s="10"/>
      <c r="JE377" s="10"/>
      <c r="JF377" s="10"/>
      <c r="JG377" s="10"/>
      <c r="JH377" s="10"/>
      <c r="JI377" s="10"/>
      <c r="JJ377" s="10"/>
      <c r="JK377" s="10"/>
      <c r="JL377" s="10"/>
      <c r="JM377" s="10"/>
      <c r="JN377" s="10"/>
      <c r="JO377" s="10"/>
      <c r="JP377" s="10"/>
      <c r="JQ377" s="10"/>
      <c r="JR377" s="10"/>
      <c r="JS377" s="10"/>
      <c r="JT377" s="10"/>
      <c r="JU377" s="10"/>
      <c r="JV377" s="10"/>
    </row>
    <row r="378" spans="1:282" x14ac:dyDescent="0.25">
      <c r="A378" t="s">
        <v>177</v>
      </c>
      <c r="B378" t="s">
        <v>194</v>
      </c>
      <c r="C378" s="13" t="s">
        <v>308</v>
      </c>
      <c r="D378" t="s">
        <v>204</v>
      </c>
      <c r="E378" s="40">
        <v>125000</v>
      </c>
      <c r="F378" s="40">
        <v>3587.5</v>
      </c>
      <c r="G378" s="60">
        <v>17985.990000000002</v>
      </c>
      <c r="H378" s="40">
        <v>3800</v>
      </c>
      <c r="I378" s="40">
        <v>25</v>
      </c>
      <c r="J378" s="40">
        <v>25398.49</v>
      </c>
      <c r="K378" s="40">
        <f>E378-J378</f>
        <v>99601.51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  <c r="IY378" s="11"/>
      <c r="IZ378" s="11"/>
      <c r="JA378" s="11"/>
      <c r="JB378" s="11"/>
      <c r="JC378" s="11"/>
      <c r="JD378" s="11"/>
      <c r="JE378" s="11"/>
      <c r="JF378" s="11"/>
      <c r="JG378" s="11"/>
      <c r="JH378" s="11"/>
      <c r="JI378" s="11"/>
      <c r="JJ378" s="11"/>
      <c r="JK378" s="11"/>
      <c r="JL378" s="11"/>
      <c r="JM378" s="11"/>
      <c r="JN378" s="11"/>
      <c r="JO378" s="11"/>
      <c r="JP378" s="11"/>
      <c r="JQ378" s="11"/>
      <c r="JR378" s="11"/>
      <c r="JS378" s="11"/>
      <c r="JT378" s="11"/>
      <c r="JU378" s="11"/>
      <c r="JV378" s="11"/>
    </row>
    <row r="379" spans="1:282" x14ac:dyDescent="0.25">
      <c r="A379" s="2" t="s">
        <v>12</v>
      </c>
      <c r="B379" s="2">
        <v>1</v>
      </c>
      <c r="C379" s="43"/>
      <c r="D379" s="27"/>
      <c r="E379" s="48">
        <f t="shared" ref="E379:K379" si="78">E378</f>
        <v>125000</v>
      </c>
      <c r="F379" s="48">
        <f t="shared" si="78"/>
        <v>3587.5</v>
      </c>
      <c r="G379" s="48">
        <f>G378</f>
        <v>17985.990000000002</v>
      </c>
      <c r="H379" s="48">
        <f t="shared" si="78"/>
        <v>3800</v>
      </c>
      <c r="I379" s="48">
        <f t="shared" si="78"/>
        <v>25</v>
      </c>
      <c r="J379" s="48">
        <f t="shared" si="78"/>
        <v>25398.49</v>
      </c>
      <c r="K379" s="48">
        <f t="shared" si="78"/>
        <v>99601.51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</row>
    <row r="380" spans="1:282" x14ac:dyDescent="0.25">
      <c r="A380" s="1"/>
      <c r="B380" s="1"/>
      <c r="E380" s="49"/>
      <c r="F380" s="49"/>
      <c r="G380" s="49"/>
      <c r="H380" s="49"/>
      <c r="I380" s="49"/>
      <c r="J380" s="49"/>
      <c r="K380" s="49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</row>
    <row r="381" spans="1:282" x14ac:dyDescent="0.25">
      <c r="A381" s="4" t="s">
        <v>305</v>
      </c>
      <c r="B381" s="4"/>
      <c r="C381" s="16"/>
      <c r="D381" s="4"/>
      <c r="E381" s="52"/>
      <c r="F381" s="52"/>
      <c r="G381" s="52"/>
      <c r="H381" s="52"/>
      <c r="I381" s="52"/>
      <c r="J381" s="52"/>
      <c r="K381" s="52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  <c r="IY381" s="11"/>
      <c r="IZ381" s="11"/>
      <c r="JA381" s="11"/>
      <c r="JB381" s="11"/>
      <c r="JC381" s="11"/>
      <c r="JD381" s="11"/>
      <c r="JE381" s="11"/>
      <c r="JF381" s="11"/>
      <c r="JG381" s="11"/>
      <c r="JH381" s="11"/>
      <c r="JI381" s="11"/>
      <c r="JJ381" s="11"/>
      <c r="JK381" s="11"/>
      <c r="JL381" s="11"/>
      <c r="JM381" s="11"/>
      <c r="JN381" s="11"/>
      <c r="JO381" s="11"/>
      <c r="JP381" s="11"/>
      <c r="JQ381" s="11"/>
      <c r="JR381" s="11"/>
      <c r="JS381" s="11"/>
      <c r="JT381" s="11"/>
      <c r="JU381" s="11"/>
      <c r="JV381" s="11"/>
    </row>
    <row r="382" spans="1:282" x14ac:dyDescent="0.25">
      <c r="A382" t="s">
        <v>117</v>
      </c>
      <c r="B382" t="s">
        <v>195</v>
      </c>
      <c r="C382" s="13" t="s">
        <v>307</v>
      </c>
      <c r="D382" t="s">
        <v>203</v>
      </c>
      <c r="E382" s="40">
        <v>38000</v>
      </c>
      <c r="F382" s="40">
        <f>E382*0.0287</f>
        <v>1090.5999999999999</v>
      </c>
      <c r="G382">
        <v>160.38</v>
      </c>
      <c r="H382" s="40">
        <f>E382*0.0304</f>
        <v>1155.2</v>
      </c>
      <c r="I382" s="40">
        <v>165</v>
      </c>
      <c r="J382" s="40">
        <v>2571.1799999999998</v>
      </c>
      <c r="K382" s="40">
        <f>E382-J382</f>
        <v>35428.82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  <c r="IY382" s="11"/>
      <c r="IZ382" s="11"/>
      <c r="JA382" s="11"/>
      <c r="JB382" s="11"/>
      <c r="JC382" s="11"/>
      <c r="JD382" s="11"/>
      <c r="JE382" s="11"/>
      <c r="JF382" s="11"/>
      <c r="JG382" s="11"/>
      <c r="JH382" s="11"/>
      <c r="JI382" s="11"/>
      <c r="JJ382" s="11"/>
      <c r="JK382" s="11"/>
      <c r="JL382" s="11"/>
      <c r="JM382" s="11"/>
      <c r="JN382" s="11"/>
      <c r="JO382" s="11"/>
      <c r="JP382" s="11"/>
      <c r="JQ382" s="11"/>
      <c r="JR382" s="11"/>
      <c r="JS382" s="11"/>
      <c r="JT382" s="11"/>
      <c r="JU382" s="11"/>
      <c r="JV382" s="11"/>
    </row>
    <row r="383" spans="1:282" x14ac:dyDescent="0.25">
      <c r="A383" s="2" t="s">
        <v>12</v>
      </c>
      <c r="B383" s="2">
        <v>1</v>
      </c>
      <c r="C383" s="14"/>
      <c r="D383" s="2"/>
      <c r="E383" s="48">
        <f t="shared" ref="E383:K383" si="79">SUM(E382:E382)</f>
        <v>38000</v>
      </c>
      <c r="F383" s="48">
        <f t="shared" si="79"/>
        <v>1090.5999999999999</v>
      </c>
      <c r="G383" s="48">
        <f t="shared" si="79"/>
        <v>160.38</v>
      </c>
      <c r="H383" s="48">
        <f t="shared" si="79"/>
        <v>1155.2</v>
      </c>
      <c r="I383" s="48">
        <f t="shared" si="79"/>
        <v>165</v>
      </c>
      <c r="J383" s="48">
        <f t="shared" si="79"/>
        <v>2571.1799999999998</v>
      </c>
      <c r="K383" s="47">
        <f t="shared" si="79"/>
        <v>35428.82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  <c r="IY383" s="11"/>
      <c r="IZ383" s="11"/>
      <c r="JA383" s="11"/>
      <c r="JB383" s="11"/>
      <c r="JC383" s="11"/>
      <c r="JD383" s="11"/>
      <c r="JE383" s="11"/>
      <c r="JF383" s="11"/>
      <c r="JG383" s="11"/>
      <c r="JH383" s="11"/>
      <c r="JI383" s="11"/>
      <c r="JJ383" s="11"/>
      <c r="JK383" s="11"/>
      <c r="JL383" s="11"/>
      <c r="JM383" s="11"/>
      <c r="JN383" s="11"/>
      <c r="JO383" s="11"/>
      <c r="JP383" s="11"/>
      <c r="JQ383" s="11"/>
      <c r="JR383" s="11"/>
      <c r="JS383" s="11"/>
      <c r="JT383" s="11"/>
      <c r="JU383" s="11"/>
      <c r="JV383" s="11"/>
    </row>
    <row r="384" spans="1:282" x14ac:dyDescent="0.25">
      <c r="A384" s="10"/>
      <c r="B384" s="10"/>
      <c r="C384" s="15"/>
      <c r="D384" s="10"/>
      <c r="E384" s="51"/>
      <c r="F384" s="51"/>
      <c r="G384" s="51"/>
      <c r="H384" s="51"/>
      <c r="I384" s="51"/>
      <c r="J384" s="51"/>
      <c r="K384" s="5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  <c r="IY384" s="11"/>
      <c r="IZ384" s="11"/>
      <c r="JA384" s="11"/>
      <c r="JB384" s="11"/>
      <c r="JC384" s="11"/>
      <c r="JD384" s="11"/>
      <c r="JE384" s="11"/>
      <c r="JF384" s="11"/>
      <c r="JG384" s="11"/>
      <c r="JH384" s="11"/>
      <c r="JI384" s="11"/>
      <c r="JJ384" s="11"/>
      <c r="JK384" s="11"/>
      <c r="JL384" s="11"/>
      <c r="JM384" s="11"/>
      <c r="JN384" s="11"/>
      <c r="JO384" s="11"/>
      <c r="JP384" s="11"/>
      <c r="JQ384" s="11"/>
      <c r="JR384" s="11"/>
      <c r="JS384" s="11"/>
      <c r="JT384" s="11"/>
      <c r="JU384" s="11"/>
      <c r="JV384" s="11"/>
    </row>
    <row r="385" spans="1:282" x14ac:dyDescent="0.25">
      <c r="A385" s="4" t="s">
        <v>306</v>
      </c>
      <c r="B385" s="10"/>
      <c r="C385" s="15"/>
      <c r="D385" s="10"/>
      <c r="E385" s="51"/>
      <c r="F385" s="51"/>
      <c r="G385" s="51"/>
      <c r="H385" s="51"/>
      <c r="J385" s="51"/>
      <c r="K385" s="5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</row>
    <row r="386" spans="1:282" x14ac:dyDescent="0.25">
      <c r="A386" t="s">
        <v>115</v>
      </c>
      <c r="B386" t="s">
        <v>14</v>
      </c>
      <c r="C386" s="13" t="s">
        <v>307</v>
      </c>
      <c r="D386" t="s">
        <v>203</v>
      </c>
      <c r="E386" s="40">
        <v>35000</v>
      </c>
      <c r="F386" s="40">
        <f>E386*0.0287</f>
        <v>1004.5</v>
      </c>
      <c r="G386" s="40">
        <v>0</v>
      </c>
      <c r="H386" s="40">
        <f>E386*0.0304</f>
        <v>1064</v>
      </c>
      <c r="I386" s="40">
        <v>125</v>
      </c>
      <c r="J386" s="40">
        <v>2193.5</v>
      </c>
      <c r="K386" s="60">
        <f>E386-J386</f>
        <v>32806.5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  <c r="IZ386" s="11"/>
      <c r="JA386" s="11"/>
      <c r="JB386" s="11"/>
      <c r="JC386" s="11"/>
      <c r="JD386" s="11"/>
      <c r="JE386" s="11"/>
      <c r="JF386" s="11"/>
      <c r="JG386" s="11"/>
      <c r="JH386" s="11"/>
      <c r="JI386" s="11"/>
      <c r="JJ386" s="11"/>
      <c r="JK386" s="11"/>
      <c r="JL386" s="11"/>
      <c r="JM386" s="11"/>
      <c r="JN386" s="11"/>
      <c r="JO386" s="11"/>
      <c r="JP386" s="11"/>
      <c r="JQ386" s="11"/>
      <c r="JR386" s="11"/>
      <c r="JS386" s="11"/>
      <c r="JT386" s="11"/>
      <c r="JU386" s="11"/>
      <c r="JV386" s="11"/>
    </row>
    <row r="387" spans="1:282" x14ac:dyDescent="0.25">
      <c r="A387" t="s">
        <v>116</v>
      </c>
      <c r="B387" t="s">
        <v>114</v>
      </c>
      <c r="C387" s="13" t="s">
        <v>307</v>
      </c>
      <c r="D387" t="s">
        <v>204</v>
      </c>
      <c r="E387" s="40">
        <v>35000</v>
      </c>
      <c r="F387" s="40">
        <f>E387*0.0287</f>
        <v>1004.5</v>
      </c>
      <c r="G387" s="40">
        <v>0</v>
      </c>
      <c r="H387" s="40">
        <f>E387*0.0304</f>
        <v>1064</v>
      </c>
      <c r="I387" s="40">
        <v>125</v>
      </c>
      <c r="J387" s="40">
        <v>2193.5</v>
      </c>
      <c r="K387" s="60">
        <f>E387-J387</f>
        <v>32806.5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  <c r="IV387" s="11"/>
      <c r="IW387" s="11"/>
      <c r="IX387" s="11"/>
      <c r="IY387" s="11"/>
      <c r="IZ387" s="11"/>
      <c r="JA387" s="11"/>
      <c r="JB387" s="11"/>
      <c r="JC387" s="11"/>
      <c r="JD387" s="11"/>
      <c r="JE387" s="11"/>
      <c r="JF387" s="11"/>
      <c r="JG387" s="11"/>
      <c r="JH387" s="11"/>
      <c r="JI387" s="11"/>
      <c r="JJ387" s="11"/>
      <c r="JK387" s="11"/>
      <c r="JL387" s="11"/>
      <c r="JM387" s="11"/>
      <c r="JN387" s="11"/>
      <c r="JO387" s="11"/>
      <c r="JP387" s="11"/>
      <c r="JQ387" s="11"/>
      <c r="JR387" s="11"/>
      <c r="JS387" s="11"/>
      <c r="JT387" s="11"/>
      <c r="JU387" s="11"/>
      <c r="JV387" s="11"/>
    </row>
    <row r="388" spans="1:282" ht="17.25" customHeight="1" x14ac:dyDescent="0.25">
      <c r="A388" t="s">
        <v>312</v>
      </c>
      <c r="B388" t="s">
        <v>90</v>
      </c>
      <c r="C388" s="13" t="s">
        <v>308</v>
      </c>
      <c r="D388" t="s">
        <v>204</v>
      </c>
      <c r="E388" s="40">
        <v>82000</v>
      </c>
      <c r="F388" s="40">
        <f>E388*0.0287</f>
        <v>2353.4</v>
      </c>
      <c r="G388" s="40">
        <v>7871.32</v>
      </c>
      <c r="H388" s="40">
        <f>E388*0.0304</f>
        <v>2492.8000000000002</v>
      </c>
      <c r="I388" s="40">
        <v>25</v>
      </c>
      <c r="J388" s="40">
        <v>12742.52</v>
      </c>
      <c r="K388" s="60">
        <f>E388-J388</f>
        <v>69257.48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  <c r="IY388" s="11"/>
      <c r="IZ388" s="11"/>
      <c r="JA388" s="11"/>
      <c r="JB388" s="11"/>
      <c r="JC388" s="11"/>
      <c r="JD388" s="11"/>
      <c r="JE388" s="11"/>
      <c r="JF388" s="11"/>
      <c r="JG388" s="11"/>
      <c r="JH388" s="11"/>
      <c r="JI388" s="11"/>
      <c r="JJ388" s="11"/>
      <c r="JK388" s="11"/>
      <c r="JL388" s="11"/>
      <c r="JM388" s="11"/>
      <c r="JN388" s="11"/>
      <c r="JO388" s="11"/>
      <c r="JP388" s="11"/>
      <c r="JQ388" s="11"/>
      <c r="JR388" s="11"/>
      <c r="JS388" s="11"/>
      <c r="JT388" s="11"/>
      <c r="JU388" s="11"/>
      <c r="JV388" s="11"/>
    </row>
    <row r="389" spans="1:282" s="30" customFormat="1" x14ac:dyDescent="0.25">
      <c r="A389" t="s">
        <v>364</v>
      </c>
      <c r="B389" t="s">
        <v>16</v>
      </c>
      <c r="C389" s="13" t="s">
        <v>308</v>
      </c>
      <c r="D389" t="s">
        <v>204</v>
      </c>
      <c r="E389" s="40">
        <v>48000</v>
      </c>
      <c r="F389" s="40">
        <f>E389*0.0287</f>
        <v>1377.6</v>
      </c>
      <c r="G389" s="40">
        <v>1571.73</v>
      </c>
      <c r="H389" s="40">
        <f>E389*0.0304</f>
        <v>1459.2</v>
      </c>
      <c r="I389" s="40">
        <v>275</v>
      </c>
      <c r="J389" s="40">
        <v>4683.53</v>
      </c>
      <c r="K389" s="60">
        <f>E389-J389</f>
        <v>43316.47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  <c r="IZ389" s="11"/>
      <c r="JA389" s="11"/>
      <c r="JB389" s="11"/>
      <c r="JC389" s="11"/>
      <c r="JD389" s="11"/>
      <c r="JE389" s="11"/>
      <c r="JF389" s="11"/>
      <c r="JG389" s="11"/>
      <c r="JH389" s="11"/>
      <c r="JI389" s="11"/>
      <c r="JJ389" s="11"/>
      <c r="JK389" s="11"/>
      <c r="JL389" s="11"/>
      <c r="JM389" s="11"/>
      <c r="JN389" s="11"/>
      <c r="JO389" s="11"/>
      <c r="JP389" s="11"/>
      <c r="JQ389" s="11"/>
      <c r="JR389" s="11"/>
      <c r="JS389" s="11"/>
      <c r="JT389" s="11"/>
      <c r="JU389" s="11"/>
      <c r="JV389" s="11"/>
    </row>
    <row r="390" spans="1:282" s="30" customFormat="1" ht="16.5" customHeight="1" x14ac:dyDescent="0.25">
      <c r="A390" t="s">
        <v>258</v>
      </c>
      <c r="B390" t="s">
        <v>365</v>
      </c>
      <c r="C390" s="13" t="s">
        <v>308</v>
      </c>
      <c r="D390" t="s">
        <v>204</v>
      </c>
      <c r="E390" s="40">
        <v>60000</v>
      </c>
      <c r="F390" s="40">
        <f>E390*0.0287</f>
        <v>1722</v>
      </c>
      <c r="G390" s="40">
        <v>3486.68</v>
      </c>
      <c r="H390" s="40">
        <f>E390*0.0304</f>
        <v>1824</v>
      </c>
      <c r="I390" s="40">
        <v>175</v>
      </c>
      <c r="J390" s="40">
        <v>7207.68</v>
      </c>
      <c r="K390" s="60">
        <f>E390-J390</f>
        <v>52792.32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  <c r="IY390" s="11"/>
      <c r="IZ390" s="11"/>
      <c r="JA390" s="11"/>
      <c r="JB390" s="11"/>
      <c r="JC390" s="11"/>
      <c r="JD390" s="11"/>
      <c r="JE390" s="11"/>
      <c r="JF390" s="11"/>
      <c r="JG390" s="11"/>
      <c r="JH390" s="11"/>
      <c r="JI390" s="11"/>
      <c r="JJ390" s="11"/>
      <c r="JK390" s="11"/>
      <c r="JL390" s="11"/>
      <c r="JM390" s="11"/>
      <c r="JN390" s="11"/>
      <c r="JO390" s="11"/>
      <c r="JP390" s="11"/>
      <c r="JQ390" s="11"/>
      <c r="JR390" s="11"/>
      <c r="JS390" s="11"/>
      <c r="JT390" s="11"/>
      <c r="JU390" s="11"/>
      <c r="JV390" s="11"/>
    </row>
    <row r="391" spans="1:282" s="30" customFormat="1" x14ac:dyDescent="0.25">
      <c r="A391" s="2" t="s">
        <v>12</v>
      </c>
      <c r="B391" s="2">
        <v>5</v>
      </c>
      <c r="C391" s="14"/>
      <c r="D391" s="2"/>
      <c r="E391" s="48">
        <f>SUM(E386:E390)</f>
        <v>260000</v>
      </c>
      <c r="F391" s="48">
        <f>SUM(F386:F390)</f>
        <v>7462</v>
      </c>
      <c r="G391" s="48">
        <f>SUM(G386:G390)</f>
        <v>12929.73</v>
      </c>
      <c r="H391" s="48">
        <f>SUM(H386:H390)</f>
        <v>7904</v>
      </c>
      <c r="I391" s="48">
        <f>SUM(I386:I390)</f>
        <v>725</v>
      </c>
      <c r="J391" s="48">
        <f>SUM(J386:J387)+J388+J389+J390</f>
        <v>29020.73</v>
      </c>
      <c r="K391" s="48">
        <f>SUM(K386:K387)+K388+K389+K390</f>
        <v>230979.27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  <c r="IY391" s="11"/>
      <c r="IZ391" s="11"/>
      <c r="JA391" s="11"/>
      <c r="JB391" s="11"/>
      <c r="JC391" s="11"/>
      <c r="JD391" s="11"/>
      <c r="JE391" s="11"/>
      <c r="JF391" s="11"/>
      <c r="JG391" s="11"/>
      <c r="JH391" s="11"/>
      <c r="JI391" s="11"/>
      <c r="JJ391" s="11"/>
      <c r="JK391" s="11"/>
      <c r="JL391" s="11"/>
      <c r="JM391" s="11"/>
      <c r="JN391" s="11"/>
      <c r="JO391" s="11"/>
      <c r="JP391" s="11"/>
      <c r="JQ391" s="11"/>
      <c r="JR391" s="11"/>
      <c r="JS391" s="11"/>
      <c r="JT391" s="11"/>
      <c r="JU391" s="11"/>
      <c r="JV391" s="11"/>
    </row>
    <row r="392" spans="1:282" s="29" customFormat="1" x14ac:dyDescent="0.25">
      <c r="A392"/>
      <c r="B392"/>
      <c r="C392" s="13"/>
      <c r="D392"/>
      <c r="E392" s="40"/>
      <c r="F392" s="40"/>
      <c r="G392" s="40"/>
      <c r="H392" s="40"/>
      <c r="I392" s="40"/>
      <c r="J392" s="40"/>
      <c r="K392" s="40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  <c r="IU392" s="10"/>
      <c r="IV392" s="10"/>
      <c r="IW392" s="10"/>
      <c r="IX392" s="10"/>
      <c r="IY392" s="10"/>
      <c r="IZ392" s="10"/>
      <c r="JA392" s="10"/>
      <c r="JB392" s="10"/>
      <c r="JC392" s="10"/>
      <c r="JD392" s="10"/>
      <c r="JE392" s="10"/>
      <c r="JF392" s="10"/>
      <c r="JG392" s="10"/>
      <c r="JH392" s="10"/>
      <c r="JI392" s="10"/>
      <c r="JJ392" s="10"/>
      <c r="JK392" s="10"/>
      <c r="JL392" s="10"/>
      <c r="JM392" s="10"/>
      <c r="JN392" s="10"/>
      <c r="JO392" s="10"/>
      <c r="JP392" s="10"/>
      <c r="JQ392" s="10"/>
      <c r="JR392" s="10"/>
      <c r="JS392" s="10"/>
      <c r="JT392" s="10"/>
      <c r="JU392" s="10"/>
      <c r="JV392" s="10"/>
    </row>
    <row r="393" spans="1:282" s="10" customFormat="1" x14ac:dyDescent="0.25">
      <c r="A393" s="1" t="s">
        <v>299</v>
      </c>
      <c r="B393"/>
      <c r="C393" s="13"/>
      <c r="D393"/>
      <c r="E393" s="40"/>
      <c r="F393" s="40"/>
      <c r="G393" s="40"/>
      <c r="H393" s="40"/>
      <c r="I393" s="40"/>
      <c r="J393" s="40"/>
      <c r="K393" s="40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</row>
    <row r="394" spans="1:282" x14ac:dyDescent="0.25">
      <c r="A394" t="s">
        <v>443</v>
      </c>
      <c r="B394" t="s">
        <v>11</v>
      </c>
      <c r="C394" s="13" t="s">
        <v>307</v>
      </c>
      <c r="D394" t="s">
        <v>203</v>
      </c>
      <c r="E394" s="40">
        <v>165000</v>
      </c>
      <c r="F394" s="40">
        <v>4735.5</v>
      </c>
      <c r="G394" s="40">
        <v>27394.99</v>
      </c>
      <c r="H394" s="40">
        <v>5016</v>
      </c>
      <c r="I394" s="40">
        <v>4815</v>
      </c>
      <c r="J394" s="40">
        <f>+F394+G394+H394+I394</f>
        <v>41961.49</v>
      </c>
      <c r="K394" s="40">
        <f>+E394-J394</f>
        <v>123038.51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  <c r="JN394" s="11"/>
      <c r="JO394" s="11"/>
      <c r="JP394" s="11"/>
      <c r="JQ394" s="11"/>
      <c r="JR394" s="11"/>
      <c r="JS394" s="11"/>
      <c r="JT394" s="11"/>
      <c r="JU394" s="11"/>
      <c r="JV394" s="11"/>
    </row>
    <row r="395" spans="1:282" s="10" customFormat="1" x14ac:dyDescent="0.25">
      <c r="A395" t="s">
        <v>137</v>
      </c>
      <c r="B395" t="s">
        <v>19</v>
      </c>
      <c r="C395" s="13" t="s">
        <v>307</v>
      </c>
      <c r="D395" t="s">
        <v>203</v>
      </c>
      <c r="E395" s="40">
        <v>32000</v>
      </c>
      <c r="F395" s="40">
        <v>918.4</v>
      </c>
      <c r="G395" s="40">
        <v>0</v>
      </c>
      <c r="H395" s="40">
        <f>E395*0.0304</f>
        <v>972.8</v>
      </c>
      <c r="I395" s="40">
        <v>275</v>
      </c>
      <c r="J395" s="40">
        <f>+F395+G395+H395+I395</f>
        <v>2166.1999999999998</v>
      </c>
      <c r="K395" s="40">
        <f>+E395-J395</f>
        <v>29833.8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</row>
    <row r="396" spans="1:282" s="26" customFormat="1" x14ac:dyDescent="0.25">
      <c r="A396" t="s">
        <v>441</v>
      </c>
      <c r="B396" t="s">
        <v>279</v>
      </c>
      <c r="C396" s="13" t="s">
        <v>308</v>
      </c>
      <c r="D396" t="s">
        <v>203</v>
      </c>
      <c r="E396" s="40">
        <v>44000</v>
      </c>
      <c r="F396" s="40">
        <v>1262.8</v>
      </c>
      <c r="G396" s="40">
        <v>1007.19</v>
      </c>
      <c r="H396" s="40">
        <f>E396*0.0304</f>
        <v>1337.6</v>
      </c>
      <c r="I396" s="40">
        <v>275</v>
      </c>
      <c r="J396" s="40">
        <f>+F396+G396+H396+I396</f>
        <v>3882.59</v>
      </c>
      <c r="K396" s="40">
        <f>+E396-J396</f>
        <v>40117.410000000003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  <c r="IZ396" s="11"/>
      <c r="JA396" s="11"/>
      <c r="JB396" s="11"/>
      <c r="JC396" s="11"/>
      <c r="JD396" s="11"/>
      <c r="JE396" s="11"/>
      <c r="JF396" s="11"/>
      <c r="JG396" s="11"/>
      <c r="JH396" s="11"/>
      <c r="JI396" s="11"/>
      <c r="JJ396" s="11"/>
      <c r="JK396" s="11"/>
      <c r="JL396" s="11"/>
      <c r="JM396" s="11"/>
      <c r="JN396" s="11"/>
      <c r="JO396" s="11"/>
      <c r="JP396" s="11"/>
      <c r="JQ396" s="11"/>
      <c r="JR396" s="11"/>
      <c r="JS396" s="11"/>
      <c r="JT396" s="11"/>
      <c r="JU396" s="11"/>
      <c r="JV396" s="11"/>
    </row>
    <row r="397" spans="1:282" s="30" customFormat="1" x14ac:dyDescent="0.25">
      <c r="A397" t="s">
        <v>85</v>
      </c>
      <c r="B397" t="s">
        <v>411</v>
      </c>
      <c r="C397" s="13" t="s">
        <v>307</v>
      </c>
      <c r="D397" t="s">
        <v>203</v>
      </c>
      <c r="E397" s="40">
        <v>61000</v>
      </c>
      <c r="F397" s="40">
        <v>1750.7</v>
      </c>
      <c r="G397" s="40">
        <v>3674.86</v>
      </c>
      <c r="H397" s="40">
        <v>1854.4</v>
      </c>
      <c r="I397" s="40">
        <v>275</v>
      </c>
      <c r="J397" s="40">
        <f>+F397+G397+H397+I397</f>
        <v>7554.96</v>
      </c>
      <c r="K397" s="40">
        <f>+E397-J397</f>
        <v>53445.04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  <c r="IY397" s="11"/>
      <c r="IZ397" s="11"/>
      <c r="JA397" s="11"/>
      <c r="JB397" s="11"/>
      <c r="JC397" s="11"/>
      <c r="JD397" s="11"/>
      <c r="JE397" s="11"/>
      <c r="JF397" s="11"/>
      <c r="JG397" s="11"/>
      <c r="JH397" s="11"/>
      <c r="JI397" s="11"/>
      <c r="JJ397" s="11"/>
      <c r="JK397" s="11"/>
      <c r="JL397" s="11"/>
      <c r="JM397" s="11"/>
      <c r="JN397" s="11"/>
      <c r="JO397" s="11"/>
      <c r="JP397" s="11"/>
      <c r="JQ397" s="11"/>
      <c r="JR397" s="11"/>
      <c r="JS397" s="11"/>
      <c r="JT397" s="11"/>
      <c r="JU397" s="11"/>
      <c r="JV397" s="11"/>
    </row>
    <row r="398" spans="1:282" s="18" customFormat="1" x14ac:dyDescent="0.25">
      <c r="A398" s="24" t="s">
        <v>12</v>
      </c>
      <c r="B398" s="24">
        <v>4</v>
      </c>
      <c r="C398" s="25"/>
      <c r="D398" s="24"/>
      <c r="E398" s="47">
        <f t="shared" ref="E398:K398" si="80">SUM(E394:E397)</f>
        <v>302000</v>
      </c>
      <c r="F398" s="47">
        <f t="shared" si="80"/>
        <v>8667.4</v>
      </c>
      <c r="G398" s="47">
        <f>SUM(G394:G397)</f>
        <v>32077.040000000001</v>
      </c>
      <c r="H398" s="47">
        <f t="shared" si="80"/>
        <v>9180.7999999999993</v>
      </c>
      <c r="I398" s="47">
        <f t="shared" si="80"/>
        <v>5640</v>
      </c>
      <c r="J398" s="47">
        <f t="shared" si="80"/>
        <v>55565.24</v>
      </c>
      <c r="K398" s="47">
        <f t="shared" si="80"/>
        <v>246434.76</v>
      </c>
    </row>
    <row r="399" spans="1:282" s="30" customFormat="1" x14ac:dyDescent="0.25">
      <c r="A399" s="44"/>
      <c r="B399" s="44"/>
      <c r="C399" s="45"/>
      <c r="D399" s="44"/>
      <c r="E399" s="57"/>
      <c r="F399" s="57"/>
      <c r="G399" s="57"/>
      <c r="H399" s="57"/>
      <c r="I399" s="57"/>
      <c r="J399" s="57"/>
      <c r="K399" s="57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  <c r="IV399" s="11"/>
      <c r="IW399" s="11"/>
      <c r="IX399" s="11"/>
      <c r="IY399" s="11"/>
      <c r="IZ399" s="11"/>
      <c r="JA399" s="11"/>
      <c r="JB399" s="11"/>
      <c r="JC399" s="11"/>
      <c r="JD399" s="11"/>
      <c r="JE399" s="11"/>
      <c r="JF399" s="11"/>
      <c r="JG399" s="11"/>
      <c r="JH399" s="11"/>
      <c r="JI399" s="11"/>
      <c r="JJ399" s="11"/>
      <c r="JK399" s="11"/>
      <c r="JL399" s="11"/>
      <c r="JM399" s="11"/>
      <c r="JN399" s="11"/>
      <c r="JO399" s="11"/>
      <c r="JP399" s="11"/>
      <c r="JQ399" s="11"/>
      <c r="JR399" s="11"/>
      <c r="JS399" s="11"/>
      <c r="JT399" s="11"/>
      <c r="JU399" s="11"/>
      <c r="JV399" s="11"/>
    </row>
    <row r="400" spans="1:282" s="29" customFormat="1" x14ac:dyDescent="0.25">
      <c r="A400" s="1" t="s">
        <v>300</v>
      </c>
      <c r="B400"/>
      <c r="C400" s="13"/>
      <c r="D400"/>
      <c r="E400" s="40"/>
      <c r="F400" s="40"/>
      <c r="G400" s="40"/>
      <c r="H400" s="40"/>
      <c r="I400" s="40"/>
      <c r="J400" s="40"/>
      <c r="K400" s="4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  <c r="IJ400" s="10"/>
      <c r="IK400" s="10"/>
      <c r="IL400" s="10"/>
      <c r="IM400" s="10"/>
      <c r="IN400" s="10"/>
      <c r="IO400" s="10"/>
      <c r="IP400" s="10"/>
      <c r="IQ400" s="10"/>
      <c r="IR400" s="10"/>
      <c r="IS400" s="10"/>
      <c r="IT400" s="10"/>
      <c r="IU400" s="10"/>
      <c r="IV400" s="10"/>
      <c r="IW400" s="10"/>
      <c r="IX400" s="10"/>
      <c r="IY400" s="10"/>
      <c r="IZ400" s="10"/>
      <c r="JA400" s="10"/>
      <c r="JB400" s="10"/>
      <c r="JC400" s="10"/>
      <c r="JD400" s="10"/>
      <c r="JE400" s="10"/>
      <c r="JF400" s="10"/>
      <c r="JG400" s="10"/>
      <c r="JH400" s="10"/>
      <c r="JI400" s="10"/>
      <c r="JJ400" s="10"/>
      <c r="JK400" s="10"/>
      <c r="JL400" s="10"/>
      <c r="JM400" s="10"/>
      <c r="JN400" s="10"/>
      <c r="JO400" s="10"/>
      <c r="JP400" s="10"/>
      <c r="JQ400" s="10"/>
      <c r="JR400" s="10"/>
      <c r="JS400" s="10"/>
      <c r="JT400" s="10"/>
      <c r="JU400" s="10"/>
      <c r="JV400" s="10"/>
    </row>
    <row r="401" spans="1:282" s="30" customFormat="1" x14ac:dyDescent="0.25">
      <c r="A401" t="s">
        <v>125</v>
      </c>
      <c r="B401" t="s">
        <v>16</v>
      </c>
      <c r="C401" s="13" t="s">
        <v>308</v>
      </c>
      <c r="D401" t="s">
        <v>203</v>
      </c>
      <c r="E401" s="40">
        <v>120000</v>
      </c>
      <c r="F401" s="40">
        <f>E401*0.0287</f>
        <v>3444</v>
      </c>
      <c r="G401" s="40">
        <v>16809.87</v>
      </c>
      <c r="H401" s="40">
        <f>E401*0.0304</f>
        <v>3648</v>
      </c>
      <c r="I401" s="40">
        <v>25</v>
      </c>
      <c r="J401" s="40">
        <f>+F401+G401+H401+I401</f>
        <v>23926.87</v>
      </c>
      <c r="K401" s="40">
        <f>E401-J401</f>
        <v>96073.13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  <c r="IY401" s="11"/>
      <c r="IZ401" s="11"/>
      <c r="JA401" s="11"/>
      <c r="JB401" s="11"/>
      <c r="JC401" s="11"/>
      <c r="JD401" s="11"/>
      <c r="JE401" s="11"/>
      <c r="JF401" s="11"/>
      <c r="JG401" s="11"/>
      <c r="JH401" s="11"/>
      <c r="JI401" s="11"/>
      <c r="JJ401" s="11"/>
      <c r="JK401" s="11"/>
      <c r="JL401" s="11"/>
      <c r="JM401" s="11"/>
      <c r="JN401" s="11"/>
      <c r="JO401" s="11"/>
      <c r="JP401" s="11"/>
      <c r="JQ401" s="11"/>
      <c r="JR401" s="11"/>
      <c r="JS401" s="11"/>
      <c r="JT401" s="11"/>
      <c r="JU401" s="11"/>
      <c r="JV401" s="11"/>
    </row>
    <row r="402" spans="1:282" s="29" customFormat="1" x14ac:dyDescent="0.25">
      <c r="A402" t="s">
        <v>442</v>
      </c>
      <c r="B402" t="s">
        <v>366</v>
      </c>
      <c r="C402" s="13" t="s">
        <v>307</v>
      </c>
      <c r="D402" t="s">
        <v>203</v>
      </c>
      <c r="E402" s="40">
        <v>31682.5</v>
      </c>
      <c r="F402" s="40">
        <v>909.29</v>
      </c>
      <c r="G402" s="40">
        <v>0</v>
      </c>
      <c r="H402" s="40">
        <v>963.15</v>
      </c>
      <c r="I402" s="40">
        <v>3469.9</v>
      </c>
      <c r="J402" s="40">
        <f>+F402+G402+H402+I402</f>
        <v>5342.34</v>
      </c>
      <c r="K402" s="40">
        <f>E402-J402</f>
        <v>26340.16</v>
      </c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  <c r="IU402" s="10"/>
      <c r="IV402" s="10"/>
      <c r="IW402" s="10"/>
      <c r="IX402" s="10"/>
      <c r="IY402" s="10"/>
      <c r="IZ402" s="10"/>
      <c r="JA402" s="10"/>
      <c r="JB402" s="10"/>
      <c r="JC402" s="10"/>
      <c r="JD402" s="10"/>
      <c r="JE402" s="10"/>
      <c r="JF402" s="10"/>
      <c r="JG402" s="10"/>
      <c r="JH402" s="10"/>
      <c r="JI402" s="10"/>
      <c r="JJ402" s="10"/>
      <c r="JK402" s="10"/>
      <c r="JL402" s="10"/>
      <c r="JM402" s="10"/>
      <c r="JN402" s="10"/>
      <c r="JO402" s="10"/>
      <c r="JP402" s="10"/>
      <c r="JQ402" s="10"/>
      <c r="JR402" s="10"/>
      <c r="JS402" s="10"/>
      <c r="JT402" s="10"/>
      <c r="JU402" s="10"/>
      <c r="JV402" s="10"/>
    </row>
    <row r="403" spans="1:282" s="11" customFormat="1" x14ac:dyDescent="0.25">
      <c r="A403" s="24" t="s">
        <v>12</v>
      </c>
      <c r="B403" s="24">
        <v>2</v>
      </c>
      <c r="C403" s="25"/>
      <c r="D403" s="24"/>
      <c r="E403" s="47">
        <f t="shared" ref="E403:K403" si="81">SUM(E401:E402)</f>
        <v>151682.5</v>
      </c>
      <c r="F403" s="47">
        <f t="shared" si="81"/>
        <v>4353.29</v>
      </c>
      <c r="G403" s="47">
        <f>SUM(G401:G402)</f>
        <v>16809.87</v>
      </c>
      <c r="H403" s="47">
        <f t="shared" si="81"/>
        <v>4611.1499999999996</v>
      </c>
      <c r="I403" s="47">
        <f t="shared" si="81"/>
        <v>3494.9</v>
      </c>
      <c r="J403" s="47">
        <f t="shared" si="81"/>
        <v>29269.21</v>
      </c>
      <c r="K403" s="47">
        <f t="shared" si="81"/>
        <v>122413.29</v>
      </c>
    </row>
    <row r="404" spans="1:282" s="30" customFormat="1" x14ac:dyDescent="0.25">
      <c r="A404" s="10"/>
      <c r="B404" s="10"/>
      <c r="C404" s="15"/>
      <c r="D404" s="10"/>
      <c r="E404" s="51"/>
      <c r="F404" s="51"/>
      <c r="G404" s="51"/>
      <c r="H404" s="51"/>
      <c r="I404" s="51"/>
      <c r="J404" s="51"/>
      <c r="K404" s="51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  <c r="IZ404" s="11"/>
      <c r="JA404" s="11"/>
      <c r="JB404" s="11"/>
      <c r="JC404" s="11"/>
      <c r="JD404" s="11"/>
      <c r="JE404" s="11"/>
      <c r="JF404" s="11"/>
      <c r="JG404" s="11"/>
      <c r="JH404" s="11"/>
      <c r="JI404" s="11"/>
      <c r="JJ404" s="11"/>
      <c r="JK404" s="11"/>
      <c r="JL404" s="11"/>
      <c r="JM404" s="11"/>
      <c r="JN404" s="11"/>
      <c r="JO404" s="11"/>
      <c r="JP404" s="11"/>
      <c r="JQ404" s="11"/>
      <c r="JR404" s="11"/>
      <c r="JS404" s="11"/>
      <c r="JT404" s="11"/>
      <c r="JU404" s="11"/>
      <c r="JV404" s="11"/>
    </row>
    <row r="405" spans="1:282" s="29" customFormat="1" x14ac:dyDescent="0.25">
      <c r="A405" s="4" t="s">
        <v>301</v>
      </c>
      <c r="B405" s="4"/>
      <c r="C405" s="16"/>
      <c r="D405" s="4"/>
      <c r="E405" s="52"/>
      <c r="F405" s="52"/>
      <c r="G405" s="52"/>
      <c r="H405" s="52"/>
      <c r="I405" s="52"/>
      <c r="J405" s="52"/>
      <c r="K405" s="52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  <c r="IU405" s="10"/>
      <c r="IV405" s="10"/>
      <c r="IW405" s="10"/>
      <c r="IX405" s="10"/>
      <c r="IY405" s="10"/>
      <c r="IZ405" s="10"/>
      <c r="JA405" s="10"/>
      <c r="JB405" s="10"/>
      <c r="JC405" s="10"/>
      <c r="JD405" s="10"/>
      <c r="JE405" s="10"/>
      <c r="JF405" s="10"/>
      <c r="JG405" s="10"/>
      <c r="JH405" s="10"/>
      <c r="JI405" s="10"/>
      <c r="JJ405" s="10"/>
      <c r="JK405" s="10"/>
      <c r="JL405" s="10"/>
      <c r="JM405" s="10"/>
      <c r="JN405" s="10"/>
      <c r="JO405" s="10"/>
      <c r="JP405" s="10"/>
      <c r="JQ405" s="10"/>
      <c r="JR405" s="10"/>
      <c r="JS405" s="10"/>
      <c r="JT405" s="10"/>
      <c r="JU405" s="10"/>
      <c r="JV405" s="10"/>
    </row>
    <row r="406" spans="1:282" s="29" customFormat="1" x14ac:dyDescent="0.25">
      <c r="A406" t="s">
        <v>176</v>
      </c>
      <c r="B406" t="s">
        <v>333</v>
      </c>
      <c r="C406" s="13" t="s">
        <v>307</v>
      </c>
      <c r="D406" t="s">
        <v>203</v>
      </c>
      <c r="E406" s="40">
        <v>75000</v>
      </c>
      <c r="F406" s="40">
        <f t="shared" ref="F406:F412" si="82">E406*0.0287</f>
        <v>2152.5</v>
      </c>
      <c r="G406" s="60">
        <v>5678.4</v>
      </c>
      <c r="H406" s="40">
        <f>E406*0.0304</f>
        <v>2280</v>
      </c>
      <c r="I406" s="40">
        <v>4779.8999999999996</v>
      </c>
      <c r="J406" s="60">
        <v>14890.8</v>
      </c>
      <c r="K406" s="40">
        <f>E406-J406</f>
        <v>60109.2</v>
      </c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  <c r="IV406" s="10"/>
      <c r="IW406" s="10"/>
      <c r="IX406" s="10"/>
      <c r="IY406" s="10"/>
      <c r="IZ406" s="10"/>
      <c r="JA406" s="10"/>
      <c r="JB406" s="10"/>
      <c r="JC406" s="10"/>
      <c r="JD406" s="10"/>
      <c r="JE406" s="10"/>
      <c r="JF406" s="10"/>
      <c r="JG406" s="10"/>
      <c r="JH406" s="10"/>
      <c r="JI406" s="10"/>
      <c r="JJ406" s="10"/>
      <c r="JK406" s="10"/>
      <c r="JL406" s="10"/>
      <c r="JM406" s="10"/>
      <c r="JN406" s="10"/>
      <c r="JO406" s="10"/>
      <c r="JP406" s="10"/>
      <c r="JQ406" s="10"/>
      <c r="JR406" s="10"/>
      <c r="JS406" s="10"/>
      <c r="JT406" s="10"/>
      <c r="JU406" s="10"/>
      <c r="JV406" s="10"/>
    </row>
    <row r="407" spans="1:282" s="29" customFormat="1" x14ac:dyDescent="0.25">
      <c r="A407" t="s">
        <v>127</v>
      </c>
      <c r="B407" t="s">
        <v>128</v>
      </c>
      <c r="C407" s="13" t="s">
        <v>308</v>
      </c>
      <c r="D407" t="s">
        <v>203</v>
      </c>
      <c r="E407" s="40">
        <v>32000</v>
      </c>
      <c r="F407" s="40">
        <f t="shared" si="82"/>
        <v>918.4</v>
      </c>
      <c r="G407" s="40">
        <v>0</v>
      </c>
      <c r="H407" s="40">
        <f>E407*0.0304</f>
        <v>972.8</v>
      </c>
      <c r="I407" s="40">
        <v>125</v>
      </c>
      <c r="J407" s="60">
        <v>2016.2</v>
      </c>
      <c r="K407" s="40">
        <f t="shared" ref="K407:K411" si="83">E407-J407</f>
        <v>29983.8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  <c r="IS407" s="10"/>
      <c r="IT407" s="10"/>
      <c r="IU407" s="10"/>
      <c r="IV407" s="10"/>
      <c r="IW407" s="10"/>
      <c r="IX407" s="10"/>
      <c r="IY407" s="10"/>
      <c r="IZ407" s="10"/>
      <c r="JA407" s="10"/>
      <c r="JB407" s="10"/>
      <c r="JC407" s="10"/>
      <c r="JD407" s="10"/>
      <c r="JE407" s="10"/>
      <c r="JF407" s="10"/>
      <c r="JG407" s="10"/>
      <c r="JH407" s="10"/>
      <c r="JI407" s="10"/>
      <c r="JJ407" s="10"/>
      <c r="JK407" s="10"/>
      <c r="JL407" s="10"/>
      <c r="JM407" s="10"/>
      <c r="JN407" s="10"/>
      <c r="JO407" s="10"/>
      <c r="JP407" s="10"/>
      <c r="JQ407" s="10"/>
      <c r="JR407" s="10"/>
      <c r="JS407" s="10"/>
      <c r="JT407" s="10"/>
      <c r="JU407" s="10"/>
      <c r="JV407" s="10"/>
    </row>
    <row r="408" spans="1:282" s="29" customFormat="1" x14ac:dyDescent="0.25">
      <c r="A408" t="s">
        <v>130</v>
      </c>
      <c r="B408" t="s">
        <v>124</v>
      </c>
      <c r="C408" s="13" t="s">
        <v>307</v>
      </c>
      <c r="D408" t="s">
        <v>204</v>
      </c>
      <c r="E408" s="40">
        <v>32000</v>
      </c>
      <c r="F408" s="40">
        <f t="shared" si="82"/>
        <v>918.4</v>
      </c>
      <c r="G408" s="40">
        <v>0</v>
      </c>
      <c r="H408" s="40">
        <v>972.8</v>
      </c>
      <c r="I408" s="40">
        <v>4940.8900000000003</v>
      </c>
      <c r="J408" s="60">
        <v>6832.09</v>
      </c>
      <c r="K408" s="40">
        <f t="shared" si="83"/>
        <v>25167.91</v>
      </c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  <c r="IS408" s="10"/>
      <c r="IT408" s="10"/>
      <c r="IU408" s="10"/>
      <c r="IV408" s="10"/>
      <c r="IW408" s="10"/>
      <c r="IX408" s="10"/>
      <c r="IY408" s="10"/>
      <c r="IZ408" s="10"/>
      <c r="JA408" s="10"/>
      <c r="JB408" s="10"/>
      <c r="JC408" s="10"/>
      <c r="JD408" s="10"/>
      <c r="JE408" s="10"/>
      <c r="JF408" s="10"/>
      <c r="JG408" s="10"/>
      <c r="JH408" s="10"/>
      <c r="JI408" s="10"/>
      <c r="JJ408" s="10"/>
      <c r="JK408" s="10"/>
      <c r="JL408" s="10"/>
      <c r="JM408" s="10"/>
      <c r="JN408" s="10"/>
      <c r="JO408" s="10"/>
      <c r="JP408" s="10"/>
      <c r="JQ408" s="10"/>
      <c r="JR408" s="10"/>
      <c r="JS408" s="10"/>
      <c r="JT408" s="10"/>
      <c r="JU408" s="10"/>
      <c r="JV408" s="10"/>
    </row>
    <row r="409" spans="1:282" s="29" customFormat="1" x14ac:dyDescent="0.25">
      <c r="A409" t="s">
        <v>129</v>
      </c>
      <c r="B409" t="s">
        <v>128</v>
      </c>
      <c r="C409" s="13" t="s">
        <v>307</v>
      </c>
      <c r="D409" t="s">
        <v>204</v>
      </c>
      <c r="E409" s="40">
        <v>32000</v>
      </c>
      <c r="F409" s="40">
        <f t="shared" si="82"/>
        <v>918.4</v>
      </c>
      <c r="G409" s="40">
        <v>0</v>
      </c>
      <c r="H409" s="40">
        <f>E409*0.0304</f>
        <v>972.8</v>
      </c>
      <c r="I409" s="40">
        <v>315</v>
      </c>
      <c r="J409" s="60">
        <v>2206.1999999999998</v>
      </c>
      <c r="K409" s="40">
        <f t="shared" si="83"/>
        <v>29793.8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  <c r="IU409" s="10"/>
      <c r="IV409" s="10"/>
      <c r="IW409" s="10"/>
      <c r="IX409" s="10"/>
      <c r="IY409" s="10"/>
      <c r="IZ409" s="10"/>
      <c r="JA409" s="10"/>
      <c r="JB409" s="10"/>
      <c r="JC409" s="10"/>
      <c r="JD409" s="10"/>
      <c r="JE409" s="10"/>
      <c r="JF409" s="10"/>
      <c r="JG409" s="10"/>
      <c r="JH409" s="10"/>
      <c r="JI409" s="10"/>
      <c r="JJ409" s="10"/>
      <c r="JK409" s="10"/>
      <c r="JL409" s="10"/>
      <c r="JM409" s="10"/>
      <c r="JN409" s="10"/>
      <c r="JO409" s="10"/>
      <c r="JP409" s="10"/>
      <c r="JQ409" s="10"/>
      <c r="JR409" s="10"/>
      <c r="JS409" s="10"/>
      <c r="JT409" s="10"/>
      <c r="JU409" s="10"/>
      <c r="JV409" s="10"/>
    </row>
    <row r="410" spans="1:282" s="30" customFormat="1" x14ac:dyDescent="0.25">
      <c r="A410" t="s">
        <v>123</v>
      </c>
      <c r="B410" t="s">
        <v>124</v>
      </c>
      <c r="C410" s="13" t="s">
        <v>307</v>
      </c>
      <c r="D410" t="s">
        <v>204</v>
      </c>
      <c r="E410" s="40">
        <v>11000</v>
      </c>
      <c r="F410" s="40">
        <f t="shared" si="82"/>
        <v>315.7</v>
      </c>
      <c r="G410" s="40">
        <v>0</v>
      </c>
      <c r="H410" s="40">
        <v>334.4</v>
      </c>
      <c r="I410" s="40">
        <v>75</v>
      </c>
      <c r="J410">
        <v>725.1</v>
      </c>
      <c r="K410" s="40">
        <f>E410-J410</f>
        <v>10274.9</v>
      </c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</row>
    <row r="411" spans="1:282" s="29" customFormat="1" x14ac:dyDescent="0.25">
      <c r="A411" t="s">
        <v>131</v>
      </c>
      <c r="B411" t="s">
        <v>124</v>
      </c>
      <c r="C411" s="13" t="s">
        <v>307</v>
      </c>
      <c r="D411" t="s">
        <v>204</v>
      </c>
      <c r="E411" s="40">
        <v>13420</v>
      </c>
      <c r="F411" s="40">
        <f t="shared" si="82"/>
        <v>385.15</v>
      </c>
      <c r="G411" s="40">
        <v>0</v>
      </c>
      <c r="H411" s="40">
        <f>E411*0.0304</f>
        <v>407.97</v>
      </c>
      <c r="I411" s="40">
        <v>125</v>
      </c>
      <c r="J411">
        <v>918.12</v>
      </c>
      <c r="K411" s="40">
        <f t="shared" si="83"/>
        <v>12501.88</v>
      </c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  <c r="IU411" s="10"/>
      <c r="IV411" s="10"/>
      <c r="IW411" s="10"/>
      <c r="IX411" s="10"/>
      <c r="IY411" s="10"/>
      <c r="IZ411" s="10"/>
      <c r="JA411" s="10"/>
      <c r="JB411" s="10"/>
      <c r="JC411" s="10"/>
      <c r="JD411" s="10"/>
      <c r="JE411" s="10"/>
      <c r="JF411" s="10"/>
      <c r="JG411" s="10"/>
      <c r="JH411" s="10"/>
      <c r="JI411" s="10"/>
      <c r="JJ411" s="10"/>
      <c r="JK411" s="10"/>
      <c r="JL411" s="10"/>
      <c r="JM411" s="10"/>
      <c r="JN411" s="10"/>
      <c r="JO411" s="10"/>
      <c r="JP411" s="10"/>
      <c r="JQ411" s="10"/>
      <c r="JR411" s="10"/>
      <c r="JS411" s="10"/>
      <c r="JT411" s="10"/>
      <c r="JU411" s="10"/>
      <c r="JV411" s="10"/>
    </row>
    <row r="412" spans="1:282" s="29" customFormat="1" x14ac:dyDescent="0.25">
      <c r="A412" t="s">
        <v>126</v>
      </c>
      <c r="B412" t="s">
        <v>440</v>
      </c>
      <c r="C412" s="13" t="s">
        <v>307</v>
      </c>
      <c r="D412" t="s">
        <v>203</v>
      </c>
      <c r="E412" s="40">
        <v>47000</v>
      </c>
      <c r="F412" s="40">
        <f t="shared" si="82"/>
        <v>1348.9</v>
      </c>
      <c r="G412" s="40">
        <v>1430.6</v>
      </c>
      <c r="H412" s="40">
        <f>E412*0.0304</f>
        <v>1428.8</v>
      </c>
      <c r="I412" s="40">
        <v>275</v>
      </c>
      <c r="J412" s="60">
        <v>4483.3</v>
      </c>
      <c r="K412" s="40">
        <f>E412-J412</f>
        <v>42516.7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  <c r="IV412" s="10"/>
      <c r="IW412" s="10"/>
      <c r="IX412" s="10"/>
      <c r="IY412" s="10"/>
      <c r="IZ412" s="10"/>
      <c r="JA412" s="10"/>
      <c r="JB412" s="10"/>
      <c r="JC412" s="10"/>
      <c r="JD412" s="10"/>
      <c r="JE412" s="10"/>
      <c r="JF412" s="10"/>
      <c r="JG412" s="10"/>
      <c r="JH412" s="10"/>
      <c r="JI412" s="10"/>
      <c r="JJ412" s="10"/>
      <c r="JK412" s="10"/>
      <c r="JL412" s="10"/>
      <c r="JM412" s="10"/>
      <c r="JN412" s="10"/>
      <c r="JO412" s="10"/>
      <c r="JP412" s="10"/>
      <c r="JQ412" s="10"/>
      <c r="JR412" s="10"/>
      <c r="JS412" s="10"/>
      <c r="JT412" s="10"/>
      <c r="JU412" s="10"/>
      <c r="JV412" s="10"/>
    </row>
    <row r="413" spans="1:282" s="11" customFormat="1" x14ac:dyDescent="0.25">
      <c r="A413" s="24" t="s">
        <v>12</v>
      </c>
      <c r="B413" s="24">
        <v>7</v>
      </c>
      <c r="C413" s="25"/>
      <c r="D413" s="24"/>
      <c r="E413" s="47">
        <f t="shared" ref="E413:K413" si="84">SUM(E406:E412)</f>
        <v>242420</v>
      </c>
      <c r="F413" s="47">
        <f t="shared" si="84"/>
        <v>6957.45</v>
      </c>
      <c r="G413" s="47">
        <f>SUM(G406:G412)</f>
        <v>7109</v>
      </c>
      <c r="H413" s="47">
        <f t="shared" si="84"/>
        <v>7369.57</v>
      </c>
      <c r="I413" s="47">
        <f t="shared" si="84"/>
        <v>10635.79</v>
      </c>
      <c r="J413" s="47">
        <f t="shared" si="84"/>
        <v>32071.81</v>
      </c>
      <c r="K413" s="47">
        <f t="shared" si="84"/>
        <v>210348.19</v>
      </c>
    </row>
    <row r="414" spans="1:282" s="2" customFormat="1" x14ac:dyDescent="0.25">
      <c r="A414" s="10"/>
      <c r="B414" s="10"/>
      <c r="C414" s="15"/>
      <c r="D414" s="10"/>
      <c r="E414" s="51"/>
      <c r="F414" s="51"/>
      <c r="G414" s="51"/>
      <c r="H414" s="51"/>
      <c r="I414" s="51"/>
      <c r="J414" s="51"/>
      <c r="K414" s="5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  <c r="IT414" s="10"/>
      <c r="IU414" s="10"/>
      <c r="IV414" s="10"/>
      <c r="IW414" s="10"/>
      <c r="IX414" s="10"/>
      <c r="IY414" s="10"/>
      <c r="IZ414" s="10"/>
      <c r="JA414" s="10"/>
      <c r="JB414" s="10"/>
      <c r="JC414" s="10"/>
      <c r="JD414" s="10"/>
      <c r="JE414" s="10"/>
      <c r="JF414" s="10"/>
      <c r="JG414" s="10"/>
      <c r="JH414" s="10"/>
      <c r="JI414" s="10"/>
      <c r="JJ414" s="10"/>
      <c r="JK414" s="10"/>
      <c r="JL414" s="10"/>
      <c r="JM414" s="10"/>
      <c r="JN414" s="10"/>
      <c r="JO414" s="10"/>
      <c r="JP414" s="10"/>
      <c r="JQ414" s="10"/>
      <c r="JR414" s="10"/>
      <c r="JS414" s="10"/>
      <c r="JT414" s="10"/>
      <c r="JU414" s="10"/>
      <c r="JV414" s="10"/>
    </row>
    <row r="415" spans="1:282" s="24" customFormat="1" x14ac:dyDescent="0.25">
      <c r="A415" s="4" t="s">
        <v>384</v>
      </c>
      <c r="B415" s="4"/>
      <c r="C415" s="16"/>
      <c r="D415" s="4"/>
      <c r="E415" s="52"/>
      <c r="F415" s="52"/>
      <c r="G415" s="52"/>
      <c r="H415" s="52"/>
      <c r="I415" s="52"/>
      <c r="J415" s="52"/>
      <c r="K415" s="52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  <c r="IV415" s="10"/>
      <c r="IW415" s="10"/>
      <c r="IX415" s="10"/>
      <c r="IY415" s="10"/>
      <c r="IZ415" s="10"/>
      <c r="JA415" s="10"/>
      <c r="JB415" s="10"/>
      <c r="JC415" s="10"/>
      <c r="JD415" s="10"/>
      <c r="JE415" s="10"/>
      <c r="JF415" s="10"/>
      <c r="JG415" s="10"/>
      <c r="JH415" s="10"/>
      <c r="JI415" s="10"/>
      <c r="JJ415" s="10"/>
      <c r="JK415" s="10"/>
      <c r="JL415" s="10"/>
      <c r="JM415" s="10"/>
      <c r="JN415" s="10"/>
      <c r="JO415" s="10"/>
      <c r="JP415" s="10"/>
      <c r="JQ415" s="10"/>
      <c r="JR415" s="10"/>
      <c r="JS415" s="10"/>
      <c r="JT415" s="10"/>
      <c r="JU415" s="10"/>
      <c r="JV415" s="10"/>
    </row>
    <row r="416" spans="1:282" s="1" customFormat="1" x14ac:dyDescent="0.25">
      <c r="A416" t="s">
        <v>133</v>
      </c>
      <c r="B416" t="s">
        <v>16</v>
      </c>
      <c r="C416" s="13" t="s">
        <v>308</v>
      </c>
      <c r="D416" t="s">
        <v>203</v>
      </c>
      <c r="E416" s="40">
        <v>89500</v>
      </c>
      <c r="F416" s="40">
        <f>E416*0.0287</f>
        <v>2568.65</v>
      </c>
      <c r="G416" s="60">
        <v>9241.14</v>
      </c>
      <c r="H416" s="40">
        <f>E416*0.0304</f>
        <v>2720.8</v>
      </c>
      <c r="I416" s="40">
        <v>1702.45</v>
      </c>
      <c r="J416" s="62">
        <v>16233.04</v>
      </c>
      <c r="K416" s="40">
        <f>E416-J416</f>
        <v>73266.960000000006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  <c r="IV416" s="10"/>
      <c r="IW416" s="10"/>
      <c r="IX416" s="10"/>
      <c r="IY416" s="10"/>
      <c r="IZ416" s="10"/>
      <c r="JA416" s="10"/>
      <c r="JB416" s="10"/>
      <c r="JC416" s="10"/>
      <c r="JD416" s="10"/>
      <c r="JE416" s="10"/>
      <c r="JF416" s="10"/>
      <c r="JG416" s="10"/>
      <c r="JH416" s="10"/>
      <c r="JI416" s="10"/>
      <c r="JJ416" s="10"/>
      <c r="JK416" s="10"/>
      <c r="JL416" s="10"/>
      <c r="JM416" s="10"/>
      <c r="JN416" s="10"/>
      <c r="JO416" s="10"/>
      <c r="JP416" s="10"/>
      <c r="JQ416" s="10"/>
      <c r="JR416" s="10"/>
      <c r="JS416" s="10"/>
      <c r="JT416" s="10"/>
      <c r="JU416" s="10"/>
      <c r="JV416" s="10"/>
    </row>
    <row r="417" spans="1:282" s="1" customFormat="1" x14ac:dyDescent="0.25">
      <c r="A417" t="s">
        <v>132</v>
      </c>
      <c r="B417" t="s">
        <v>447</v>
      </c>
      <c r="C417" s="13" t="s">
        <v>307</v>
      </c>
      <c r="D417" t="s">
        <v>203</v>
      </c>
      <c r="E417" s="40">
        <v>44000</v>
      </c>
      <c r="F417" s="40">
        <f>E417*0.0287</f>
        <v>1262.8</v>
      </c>
      <c r="G417" s="60">
        <v>1007.19</v>
      </c>
      <c r="H417" s="40">
        <f>E417*0.0304</f>
        <v>1337.6</v>
      </c>
      <c r="I417" s="40">
        <v>315</v>
      </c>
      <c r="J417" s="40">
        <f>F417+G417+H417+I417</f>
        <v>3922.59</v>
      </c>
      <c r="K417" s="40">
        <f>E417-J417</f>
        <v>40077.410000000003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  <c r="IU417" s="10"/>
      <c r="IV417" s="10"/>
      <c r="IW417" s="10"/>
      <c r="IX417" s="10"/>
      <c r="IY417" s="10"/>
      <c r="IZ417" s="10"/>
      <c r="JA417" s="10"/>
      <c r="JB417" s="10"/>
      <c r="JC417" s="10"/>
      <c r="JD417" s="10"/>
      <c r="JE417" s="10"/>
      <c r="JF417" s="10"/>
      <c r="JG417" s="10"/>
      <c r="JH417" s="10"/>
      <c r="JI417" s="10"/>
      <c r="JJ417" s="10"/>
      <c r="JK417" s="10"/>
      <c r="JL417" s="10"/>
      <c r="JM417" s="10"/>
      <c r="JN417" s="10"/>
      <c r="JO417" s="10"/>
      <c r="JP417" s="10"/>
      <c r="JQ417" s="10"/>
      <c r="JR417" s="10"/>
      <c r="JS417" s="10"/>
      <c r="JT417" s="10"/>
      <c r="JU417" s="10"/>
      <c r="JV417" s="10"/>
    </row>
    <row r="418" spans="1:282" s="10" customFormat="1" x14ac:dyDescent="0.25">
      <c r="A418" s="2" t="s">
        <v>12</v>
      </c>
      <c r="B418" s="2">
        <v>2</v>
      </c>
      <c r="C418" s="14"/>
      <c r="D418" s="2"/>
      <c r="E418" s="48">
        <f t="shared" ref="E418:K418" si="85">SUM(E416:E417)</f>
        <v>133500</v>
      </c>
      <c r="F418" s="48">
        <f t="shared" si="85"/>
        <v>3831.45</v>
      </c>
      <c r="G418" s="48">
        <f>SUM(G416:G417)</f>
        <v>10248.33</v>
      </c>
      <c r="H418" s="48">
        <f t="shared" si="85"/>
        <v>4058.4</v>
      </c>
      <c r="I418" s="48">
        <f t="shared" si="85"/>
        <v>2017.45</v>
      </c>
      <c r="J418" s="48">
        <f t="shared" si="85"/>
        <v>20155.63</v>
      </c>
      <c r="K418" s="48">
        <f t="shared" si="85"/>
        <v>113344.37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</row>
    <row r="419" spans="1:282" s="30" customFormat="1" x14ac:dyDescent="0.25">
      <c r="A419" s="10"/>
      <c r="B419" s="10"/>
      <c r="C419" s="15"/>
      <c r="D419" s="10"/>
      <c r="E419" s="51"/>
      <c r="F419" s="51"/>
      <c r="G419" s="51"/>
      <c r="H419" s="51"/>
      <c r="I419" s="51"/>
      <c r="J419" s="51"/>
      <c r="K419" s="5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</row>
    <row r="420" spans="1:282" s="30" customFormat="1" x14ac:dyDescent="0.25">
      <c r="A420" s="34" t="s">
        <v>424</v>
      </c>
      <c r="B420"/>
      <c r="C420"/>
      <c r="D420"/>
      <c r="E420" s="40"/>
      <c r="F420" s="40"/>
      <c r="G420" s="40"/>
      <c r="H420" s="40"/>
      <c r="I420" s="40"/>
      <c r="J420" s="40"/>
      <c r="K420" s="4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</row>
    <row r="421" spans="1:282" s="30" customFormat="1" x14ac:dyDescent="0.25">
      <c r="A421" t="s">
        <v>425</v>
      </c>
      <c r="B421" t="s">
        <v>16</v>
      </c>
      <c r="C421" s="39" t="s">
        <v>307</v>
      </c>
      <c r="D421" t="s">
        <v>203</v>
      </c>
      <c r="E421" s="40">
        <v>113500</v>
      </c>
      <c r="F421" s="40">
        <v>3257.45</v>
      </c>
      <c r="G421" s="40">
        <v>15280.91</v>
      </c>
      <c r="H421" s="40">
        <v>3450.4</v>
      </c>
      <c r="I421" s="40">
        <v>25</v>
      </c>
      <c r="J421" s="40">
        <v>22013.759999999998</v>
      </c>
      <c r="K421" s="40">
        <f>E421-J421</f>
        <v>91486.24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</row>
    <row r="422" spans="1:282" s="29" customFormat="1" x14ac:dyDescent="0.25">
      <c r="A422" s="24" t="s">
        <v>12</v>
      </c>
      <c r="B422" s="24">
        <v>1</v>
      </c>
      <c r="C422" s="28"/>
      <c r="D422" s="26"/>
      <c r="E422" s="47">
        <f t="shared" ref="E422:K422" si="86">SUM(E421)</f>
        <v>113500</v>
      </c>
      <c r="F422" s="47">
        <f t="shared" si="86"/>
        <v>3257.45</v>
      </c>
      <c r="G422" s="47">
        <f>SUM(G421)</f>
        <v>15280.91</v>
      </c>
      <c r="H422" s="47">
        <f t="shared" si="86"/>
        <v>3450.4</v>
      </c>
      <c r="I422" s="47">
        <f t="shared" si="86"/>
        <v>25</v>
      </c>
      <c r="J422" s="47">
        <f t="shared" si="86"/>
        <v>22013.759999999998</v>
      </c>
      <c r="K422" s="47">
        <f t="shared" si="86"/>
        <v>91486.24</v>
      </c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  <c r="IU422" s="10"/>
      <c r="IV422" s="10"/>
      <c r="IW422" s="10"/>
      <c r="IX422" s="10"/>
      <c r="IY422" s="10"/>
      <c r="IZ422" s="10"/>
      <c r="JA422" s="10"/>
      <c r="JB422" s="10"/>
      <c r="JC422" s="10"/>
      <c r="JD422" s="10"/>
      <c r="JE422" s="10"/>
      <c r="JF422" s="10"/>
      <c r="JG422" s="10"/>
      <c r="JH422" s="10"/>
      <c r="JI422" s="10"/>
      <c r="JJ422" s="10"/>
      <c r="JK422" s="10"/>
      <c r="JL422" s="10"/>
      <c r="JM422" s="10"/>
      <c r="JN422" s="10"/>
      <c r="JO422" s="10"/>
      <c r="JP422" s="10"/>
      <c r="JQ422" s="10"/>
      <c r="JR422" s="10"/>
      <c r="JS422" s="10"/>
      <c r="JT422" s="10"/>
      <c r="JU422" s="10"/>
      <c r="JV422" s="10"/>
    </row>
    <row r="423" spans="1:282" x14ac:dyDescent="0.25"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  <c r="IY423" s="11"/>
      <c r="IZ423" s="11"/>
      <c r="JA423" s="11"/>
      <c r="JB423" s="11"/>
      <c r="JC423" s="11"/>
      <c r="JD423" s="11"/>
      <c r="JE423" s="11"/>
      <c r="JF423" s="11"/>
      <c r="JG423" s="11"/>
      <c r="JH423" s="11"/>
      <c r="JI423" s="11"/>
      <c r="JJ423" s="11"/>
      <c r="JK423" s="11"/>
      <c r="JL423" s="11"/>
      <c r="JM423" s="11"/>
      <c r="JN423" s="11"/>
      <c r="JO423" s="11"/>
      <c r="JP423" s="11"/>
      <c r="JQ423" s="11"/>
      <c r="JR423" s="11"/>
      <c r="JS423" s="11"/>
      <c r="JT423" s="11"/>
      <c r="JU423" s="11"/>
      <c r="JV423" s="11"/>
    </row>
    <row r="424" spans="1:282" s="24" customFormat="1" x14ac:dyDescent="0.25">
      <c r="A424" s="10" t="s">
        <v>383</v>
      </c>
      <c r="B424" s="10"/>
      <c r="C424" s="15"/>
      <c r="D424" s="10"/>
      <c r="E424" s="51"/>
      <c r="F424" s="51"/>
      <c r="G424" s="51"/>
      <c r="H424" s="51"/>
      <c r="I424" s="51"/>
      <c r="J424" s="51"/>
      <c r="K424" s="51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  <c r="IU424" s="10"/>
      <c r="IV424" s="10"/>
      <c r="IW424" s="10"/>
      <c r="IX424" s="10"/>
      <c r="IY424" s="10"/>
      <c r="IZ424" s="10"/>
      <c r="JA424" s="10"/>
      <c r="JB424" s="10"/>
      <c r="JC424" s="10"/>
      <c r="JD424" s="10"/>
      <c r="JE424" s="10"/>
      <c r="JF424" s="10"/>
      <c r="JG424" s="10"/>
      <c r="JH424" s="10"/>
      <c r="JI424" s="10"/>
      <c r="JJ424" s="10"/>
      <c r="JK424" s="10"/>
      <c r="JL424" s="10"/>
      <c r="JM424" s="10"/>
      <c r="JN424" s="10"/>
      <c r="JO424" s="10"/>
      <c r="JP424" s="10"/>
      <c r="JQ424" s="10"/>
      <c r="JR424" s="10"/>
      <c r="JS424" s="10"/>
      <c r="JT424" s="10"/>
      <c r="JU424" s="10"/>
      <c r="JV424" s="10"/>
    </row>
    <row r="425" spans="1:282" s="10" customFormat="1" x14ac:dyDescent="0.25">
      <c r="A425" t="s">
        <v>231</v>
      </c>
      <c r="B425" t="s">
        <v>206</v>
      </c>
      <c r="C425" s="13" t="s">
        <v>307</v>
      </c>
      <c r="D425" t="s">
        <v>204</v>
      </c>
      <c r="E425" s="40">
        <v>25200</v>
      </c>
      <c r="F425" s="40">
        <f>E425*0.0287</f>
        <v>723.24</v>
      </c>
      <c r="G425" s="40">
        <v>0</v>
      </c>
      <c r="H425" s="40">
        <f>E425*0.0304</f>
        <v>766.08</v>
      </c>
      <c r="I425" s="40">
        <v>175</v>
      </c>
      <c r="J425" s="40">
        <f>+F425+G425+H425+I425</f>
        <v>1664.32</v>
      </c>
      <c r="K425" s="40">
        <f>+E425-J425</f>
        <v>23535.68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 spans="1:282" s="10" customFormat="1" x14ac:dyDescent="0.25">
      <c r="A426" s="24"/>
      <c r="B426" s="24">
        <v>1</v>
      </c>
      <c r="C426" s="25"/>
      <c r="D426" s="24"/>
      <c r="E426" s="47">
        <f t="shared" ref="E426:K426" si="87">SUM(E425)</f>
        <v>25200</v>
      </c>
      <c r="F426" s="47">
        <f t="shared" si="87"/>
        <v>723.24</v>
      </c>
      <c r="G426" s="47">
        <f>SUM(G425)</f>
        <v>0</v>
      </c>
      <c r="H426" s="47">
        <f t="shared" si="87"/>
        <v>766.08</v>
      </c>
      <c r="I426" s="47">
        <f t="shared" si="87"/>
        <v>175</v>
      </c>
      <c r="J426" s="47">
        <f t="shared" si="87"/>
        <v>1664.32</v>
      </c>
      <c r="K426" s="47">
        <f t="shared" si="87"/>
        <v>23535.68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</row>
    <row r="427" spans="1:282" s="1" customFormat="1" x14ac:dyDescent="0.25">
      <c r="A427" s="10"/>
      <c r="B427" s="10"/>
      <c r="C427" s="15"/>
      <c r="D427" s="10"/>
      <c r="E427" s="51"/>
      <c r="F427" s="51"/>
      <c r="G427" s="51"/>
      <c r="H427" s="51"/>
      <c r="I427" s="51"/>
      <c r="J427" s="51"/>
      <c r="K427" s="51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  <c r="IU427" s="10"/>
      <c r="IV427" s="10"/>
      <c r="IW427" s="10"/>
      <c r="IX427" s="10"/>
      <c r="IY427" s="10"/>
      <c r="IZ427" s="10"/>
      <c r="JA427" s="10"/>
      <c r="JB427" s="10"/>
      <c r="JC427" s="10"/>
      <c r="JD427" s="10"/>
      <c r="JE427" s="10"/>
      <c r="JF427" s="10"/>
      <c r="JG427" s="10"/>
      <c r="JH427" s="10"/>
      <c r="JI427" s="10"/>
      <c r="JJ427" s="10"/>
      <c r="JK427" s="10"/>
      <c r="JL427" s="10"/>
      <c r="JM427" s="10"/>
      <c r="JN427" s="10"/>
      <c r="JO427" s="10"/>
      <c r="JP427" s="10"/>
      <c r="JQ427" s="10"/>
      <c r="JR427" s="10"/>
      <c r="JS427" s="10"/>
      <c r="JT427" s="10"/>
      <c r="JU427" s="10"/>
      <c r="JV427" s="10"/>
    </row>
    <row r="428" spans="1:282" s="1" customFormat="1" x14ac:dyDescent="0.25">
      <c r="A428" s="34" t="s">
        <v>354</v>
      </c>
      <c r="B428" s="34"/>
      <c r="C428" s="35"/>
      <c r="D428" s="34"/>
      <c r="E428" s="58"/>
      <c r="F428" s="58"/>
      <c r="G428" s="58"/>
      <c r="H428" s="58"/>
      <c r="I428" s="58"/>
      <c r="J428" s="58"/>
      <c r="K428" s="58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  <c r="IV428" s="10"/>
      <c r="IW428" s="10"/>
      <c r="IX428" s="10"/>
      <c r="IY428" s="10"/>
      <c r="IZ428" s="10"/>
      <c r="JA428" s="10"/>
      <c r="JB428" s="10"/>
      <c r="JC428" s="10"/>
      <c r="JD428" s="10"/>
      <c r="JE428" s="10"/>
      <c r="JF428" s="10"/>
      <c r="JG428" s="10"/>
      <c r="JH428" s="10"/>
      <c r="JI428" s="10"/>
      <c r="JJ428" s="10"/>
      <c r="JK428" s="10"/>
      <c r="JL428" s="10"/>
      <c r="JM428" s="10"/>
      <c r="JN428" s="10"/>
      <c r="JO428" s="10"/>
      <c r="JP428" s="10"/>
      <c r="JQ428" s="10"/>
      <c r="JR428" s="10"/>
      <c r="JS428" s="10"/>
      <c r="JT428" s="10"/>
      <c r="JU428" s="10"/>
      <c r="JV428" s="10"/>
    </row>
    <row r="429" spans="1:282" s="1" customFormat="1" x14ac:dyDescent="0.25">
      <c r="A429" s="12" t="s">
        <v>355</v>
      </c>
      <c r="B429" s="12" t="s">
        <v>206</v>
      </c>
      <c r="C429" s="31" t="s">
        <v>307</v>
      </c>
      <c r="D429" s="12" t="s">
        <v>204</v>
      </c>
      <c r="E429" s="59">
        <v>32000</v>
      </c>
      <c r="F429" s="59">
        <v>918.4</v>
      </c>
      <c r="G429" s="59">
        <v>0</v>
      </c>
      <c r="H429" s="59">
        <v>972.8</v>
      </c>
      <c r="I429" s="40">
        <v>1908.33</v>
      </c>
      <c r="J429" s="59">
        <f>+F429+G429+H429+I429</f>
        <v>3799.53</v>
      </c>
      <c r="K429" s="59">
        <f>+E429-J429</f>
        <v>28200.47</v>
      </c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  <c r="IS429" s="10"/>
      <c r="IT429" s="10"/>
      <c r="IU429" s="10"/>
      <c r="IV429" s="10"/>
      <c r="IW429" s="10"/>
      <c r="IX429" s="10"/>
      <c r="IY429" s="10"/>
      <c r="IZ429" s="10"/>
      <c r="JA429" s="10"/>
      <c r="JB429" s="10"/>
      <c r="JC429" s="10"/>
      <c r="JD429" s="10"/>
      <c r="JE429" s="10"/>
      <c r="JF429" s="10"/>
      <c r="JG429" s="10"/>
      <c r="JH429" s="10"/>
      <c r="JI429" s="10"/>
      <c r="JJ429" s="10"/>
      <c r="JK429" s="10"/>
      <c r="JL429" s="10"/>
      <c r="JM429" s="10"/>
      <c r="JN429" s="10"/>
      <c r="JO429" s="10"/>
      <c r="JP429" s="10"/>
      <c r="JQ429" s="10"/>
      <c r="JR429" s="10"/>
      <c r="JS429" s="10"/>
      <c r="JT429" s="10"/>
      <c r="JU429" s="10"/>
      <c r="JV429" s="10"/>
    </row>
    <row r="430" spans="1:282" x14ac:dyDescent="0.25">
      <c r="A430" s="12" t="s">
        <v>134</v>
      </c>
      <c r="B430" s="12" t="s">
        <v>356</v>
      </c>
      <c r="C430" s="31" t="s">
        <v>307</v>
      </c>
      <c r="D430" s="12" t="s">
        <v>203</v>
      </c>
      <c r="E430" s="59">
        <v>45000</v>
      </c>
      <c r="F430" s="59">
        <v>1291.5</v>
      </c>
      <c r="G430" s="59">
        <v>1148.33</v>
      </c>
      <c r="H430" s="59">
        <v>1368</v>
      </c>
      <c r="I430" s="40">
        <v>1650</v>
      </c>
      <c r="J430" s="59">
        <f>+F430+G430+H430+I430</f>
        <v>5457.83</v>
      </c>
      <c r="K430" s="59">
        <f>+E430-J430</f>
        <v>39542.17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/>
      <c r="JM430" s="11"/>
      <c r="JN430" s="11"/>
      <c r="JO430" s="11"/>
      <c r="JP430" s="11"/>
      <c r="JQ430" s="11"/>
      <c r="JR430" s="11"/>
      <c r="JS430" s="11"/>
      <c r="JT430" s="11"/>
      <c r="JU430" s="11"/>
      <c r="JV430" s="11"/>
    </row>
    <row r="431" spans="1:282" x14ac:dyDescent="0.25">
      <c r="A431" s="12" t="s">
        <v>371</v>
      </c>
      <c r="B431" s="12" t="s">
        <v>16</v>
      </c>
      <c r="C431" s="31" t="s">
        <v>307</v>
      </c>
      <c r="D431" s="12" t="s">
        <v>203</v>
      </c>
      <c r="E431" s="59">
        <v>123500</v>
      </c>
      <c r="F431" s="59">
        <v>3544.45</v>
      </c>
      <c r="G431" s="59">
        <v>17633.16</v>
      </c>
      <c r="H431" s="59">
        <v>3754.4</v>
      </c>
      <c r="I431" s="40">
        <v>25</v>
      </c>
      <c r="J431" s="59">
        <f>+F431+G431+H431+I431</f>
        <v>24957.01</v>
      </c>
      <c r="K431" s="59">
        <f>+E431-J431</f>
        <v>98542.99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</row>
    <row r="432" spans="1:282" x14ac:dyDescent="0.25">
      <c r="A432" s="32" t="s">
        <v>12</v>
      </c>
      <c r="B432" s="32">
        <v>3</v>
      </c>
      <c r="C432" s="33"/>
      <c r="D432" s="32"/>
      <c r="E432" s="56">
        <f t="shared" ref="E432:K432" si="88">SUM(E429:E431)</f>
        <v>200500</v>
      </c>
      <c r="F432" s="56">
        <f t="shared" si="88"/>
        <v>5754.35</v>
      </c>
      <c r="G432" s="56">
        <f>SUM(G429:G431)</f>
        <v>18781.490000000002</v>
      </c>
      <c r="H432" s="56">
        <f t="shared" si="88"/>
        <v>6095.2</v>
      </c>
      <c r="I432" s="56">
        <f t="shared" si="88"/>
        <v>3583.33</v>
      </c>
      <c r="J432" s="56">
        <f t="shared" si="88"/>
        <v>34214.370000000003</v>
      </c>
      <c r="K432" s="56">
        <f t="shared" si="88"/>
        <v>166285.63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</row>
    <row r="433" spans="1:282" x14ac:dyDescent="0.25"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  <c r="IY433" s="11"/>
      <c r="IZ433" s="11"/>
      <c r="JA433" s="11"/>
      <c r="JB433" s="11"/>
      <c r="JC433" s="11"/>
      <c r="JD433" s="11"/>
      <c r="JE433" s="11"/>
      <c r="JF433" s="11"/>
      <c r="JG433" s="11"/>
      <c r="JH433" s="11"/>
      <c r="JI433" s="11"/>
      <c r="JJ433" s="11"/>
      <c r="JK433" s="11"/>
      <c r="JL433" s="11"/>
      <c r="JM433" s="11"/>
      <c r="JN433" s="11"/>
      <c r="JO433" s="11"/>
      <c r="JP433" s="11"/>
      <c r="JQ433" s="11"/>
      <c r="JR433" s="11"/>
      <c r="JS433" s="11"/>
      <c r="JT433" s="11"/>
      <c r="JU433" s="11"/>
      <c r="JV433" s="11"/>
    </row>
    <row r="434" spans="1:282" s="2" customFormat="1" x14ac:dyDescent="0.25">
      <c r="A434" s="1" t="s">
        <v>394</v>
      </c>
      <c r="B434" s="1"/>
      <c r="C434" s="16"/>
      <c r="D434" s="1"/>
      <c r="E434" s="49"/>
      <c r="F434" s="49"/>
      <c r="G434" s="49"/>
      <c r="H434" s="49"/>
      <c r="I434" s="49"/>
      <c r="J434" s="49"/>
      <c r="K434" s="49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  <c r="IT434" s="10"/>
      <c r="IU434" s="10"/>
      <c r="IV434" s="10"/>
      <c r="IW434" s="10"/>
      <c r="IX434" s="10"/>
      <c r="IY434" s="10"/>
      <c r="IZ434" s="10"/>
      <c r="JA434" s="10"/>
      <c r="JB434" s="10"/>
      <c r="JC434" s="10"/>
      <c r="JD434" s="10"/>
      <c r="JE434" s="10"/>
      <c r="JF434" s="10"/>
      <c r="JG434" s="10"/>
      <c r="JH434" s="10"/>
      <c r="JI434" s="10"/>
      <c r="JJ434" s="10"/>
      <c r="JK434" s="10"/>
      <c r="JL434" s="10"/>
      <c r="JM434" s="10"/>
      <c r="JN434" s="10"/>
      <c r="JO434" s="10"/>
      <c r="JP434" s="10"/>
      <c r="JQ434" s="10"/>
      <c r="JR434" s="10"/>
      <c r="JS434" s="10"/>
      <c r="JT434" s="10"/>
      <c r="JU434" s="10"/>
      <c r="JV434" s="10"/>
    </row>
    <row r="435" spans="1:282" s="2" customFormat="1" x14ac:dyDescent="0.25">
      <c r="A435" t="s">
        <v>395</v>
      </c>
      <c r="B435" t="s">
        <v>396</v>
      </c>
      <c r="C435" s="13" t="s">
        <v>307</v>
      </c>
      <c r="D435" t="s">
        <v>204</v>
      </c>
      <c r="E435" s="40">
        <v>76000</v>
      </c>
      <c r="F435" s="40">
        <v>2181.1999999999998</v>
      </c>
      <c r="G435" s="40">
        <v>6497.56</v>
      </c>
      <c r="H435" s="40">
        <v>2310.4</v>
      </c>
      <c r="I435" s="40">
        <v>175</v>
      </c>
      <c r="J435" s="40">
        <v>11164.16</v>
      </c>
      <c r="K435" s="40">
        <f>E435-J435</f>
        <v>64835.839999999997</v>
      </c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  <c r="IU435" s="10"/>
      <c r="IV435" s="10"/>
      <c r="IW435" s="10"/>
      <c r="IX435" s="10"/>
      <c r="IY435" s="10"/>
      <c r="IZ435" s="10"/>
      <c r="JA435" s="10"/>
      <c r="JB435" s="10"/>
      <c r="JC435" s="10"/>
      <c r="JD435" s="10"/>
      <c r="JE435" s="10"/>
      <c r="JF435" s="10"/>
      <c r="JG435" s="10"/>
      <c r="JH435" s="10"/>
      <c r="JI435" s="10"/>
      <c r="JJ435" s="10"/>
      <c r="JK435" s="10"/>
      <c r="JL435" s="10"/>
      <c r="JM435" s="10"/>
      <c r="JN435" s="10"/>
      <c r="JO435" s="10"/>
      <c r="JP435" s="10"/>
      <c r="JQ435" s="10"/>
      <c r="JR435" s="10"/>
      <c r="JS435" s="10"/>
      <c r="JT435" s="10"/>
      <c r="JU435" s="10"/>
      <c r="JV435" s="10"/>
    </row>
    <row r="436" spans="1:282" s="2" customFormat="1" x14ac:dyDescent="0.25">
      <c r="A436" s="24" t="s">
        <v>12</v>
      </c>
      <c r="B436" s="24">
        <v>1</v>
      </c>
      <c r="C436" s="25"/>
      <c r="D436" s="24"/>
      <c r="E436" s="47">
        <f t="shared" ref="E436:K436" si="89">E435</f>
        <v>76000</v>
      </c>
      <c r="F436" s="47">
        <f t="shared" si="89"/>
        <v>2181.1999999999998</v>
      </c>
      <c r="G436" s="47">
        <f>G435</f>
        <v>6497.56</v>
      </c>
      <c r="H436" s="47">
        <f t="shared" si="89"/>
        <v>2310.4</v>
      </c>
      <c r="I436" s="47">
        <f t="shared" si="89"/>
        <v>175</v>
      </c>
      <c r="J436" s="47">
        <f t="shared" si="89"/>
        <v>11164.16</v>
      </c>
      <c r="K436" s="47">
        <f t="shared" si="89"/>
        <v>64835.839999999997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  <c r="IU436" s="10"/>
      <c r="IV436" s="10"/>
      <c r="IW436" s="10"/>
      <c r="IX436" s="10"/>
      <c r="IY436" s="10"/>
      <c r="IZ436" s="10"/>
      <c r="JA436" s="10"/>
      <c r="JB436" s="10"/>
      <c r="JC436" s="10"/>
      <c r="JD436" s="10"/>
      <c r="JE436" s="10"/>
      <c r="JF436" s="10"/>
      <c r="JG436" s="10"/>
      <c r="JH436" s="10"/>
      <c r="JI436" s="10"/>
      <c r="JJ436" s="10"/>
      <c r="JK436" s="10"/>
      <c r="JL436" s="10"/>
      <c r="JM436" s="10"/>
      <c r="JN436" s="10"/>
      <c r="JO436" s="10"/>
      <c r="JP436" s="10"/>
      <c r="JQ436" s="10"/>
      <c r="JR436" s="10"/>
      <c r="JS436" s="10"/>
      <c r="JT436" s="10"/>
      <c r="JU436" s="10"/>
      <c r="JV436" s="10"/>
    </row>
    <row r="437" spans="1:282" s="2" customFormat="1" x14ac:dyDescent="0.25">
      <c r="A437" s="10"/>
      <c r="B437" s="10"/>
      <c r="C437" s="15"/>
      <c r="D437" s="10"/>
      <c r="E437" s="51"/>
      <c r="F437" s="51"/>
      <c r="G437" s="51"/>
      <c r="H437" s="51"/>
      <c r="I437" s="51"/>
      <c r="J437" s="51"/>
      <c r="K437" s="51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  <c r="IV437" s="10"/>
      <c r="IW437" s="10"/>
      <c r="IX437" s="10"/>
      <c r="IY437" s="10"/>
      <c r="IZ437" s="10"/>
      <c r="JA437" s="10"/>
      <c r="JB437" s="10"/>
      <c r="JC437" s="10"/>
      <c r="JD437" s="10"/>
      <c r="JE437" s="10"/>
      <c r="JF437" s="10"/>
      <c r="JG437" s="10"/>
      <c r="JH437" s="10"/>
      <c r="JI437" s="10"/>
      <c r="JJ437" s="10"/>
      <c r="JK437" s="10"/>
      <c r="JL437" s="10"/>
      <c r="JM437" s="10"/>
      <c r="JN437" s="10"/>
      <c r="JO437" s="10"/>
      <c r="JP437" s="10"/>
      <c r="JQ437" s="10"/>
      <c r="JR437" s="10"/>
      <c r="JS437" s="10"/>
      <c r="JT437" s="10"/>
      <c r="JU437" s="10"/>
      <c r="JV437" s="10"/>
    </row>
    <row r="438" spans="1:282" x14ac:dyDescent="0.25">
      <c r="A438" s="4" t="s">
        <v>324</v>
      </c>
      <c r="B438" s="4"/>
      <c r="C438" s="16"/>
      <c r="D438" s="4"/>
      <c r="E438" s="52"/>
      <c r="F438" s="52"/>
      <c r="G438" s="52"/>
      <c r="H438" s="52"/>
      <c r="I438" s="52"/>
      <c r="J438" s="52"/>
      <c r="K438" s="52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</row>
    <row r="439" spans="1:282" x14ac:dyDescent="0.25">
      <c r="A439" t="s">
        <v>325</v>
      </c>
      <c r="B439" t="s">
        <v>19</v>
      </c>
      <c r="C439" s="13" t="s">
        <v>307</v>
      </c>
      <c r="D439" t="s">
        <v>203</v>
      </c>
      <c r="E439" s="40">
        <v>36000</v>
      </c>
      <c r="F439" s="40">
        <v>1033.2</v>
      </c>
      <c r="G439" s="40">
        <v>0</v>
      </c>
      <c r="H439" s="40">
        <v>1094.4000000000001</v>
      </c>
      <c r="I439" s="40">
        <v>815</v>
      </c>
      <c r="J439" s="40">
        <v>2942.6</v>
      </c>
      <c r="K439" s="40">
        <f>E439-J439</f>
        <v>33057.4</v>
      </c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</row>
    <row r="440" spans="1:282" s="2" customFormat="1" x14ac:dyDescent="0.25">
      <c r="A440" t="s">
        <v>138</v>
      </c>
      <c r="B440" t="s">
        <v>401</v>
      </c>
      <c r="C440" s="13" t="s">
        <v>307</v>
      </c>
      <c r="D440" t="s">
        <v>203</v>
      </c>
      <c r="E440" s="40">
        <v>60000</v>
      </c>
      <c r="F440" s="40">
        <f>E440*0.0287</f>
        <v>1722</v>
      </c>
      <c r="G440" s="40">
        <v>3486.68</v>
      </c>
      <c r="H440" s="40">
        <f>E440*0.0304</f>
        <v>1824</v>
      </c>
      <c r="I440" s="40">
        <v>25</v>
      </c>
      <c r="J440" s="40">
        <f>+F440+G440+H440+I440</f>
        <v>7057.68</v>
      </c>
      <c r="K440" s="40">
        <f>E440-J440</f>
        <v>52942.32</v>
      </c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  <c r="IU440" s="10"/>
      <c r="IV440" s="10"/>
      <c r="IW440" s="10"/>
      <c r="IX440" s="10"/>
      <c r="IY440" s="10"/>
      <c r="IZ440" s="10"/>
      <c r="JA440" s="10"/>
      <c r="JB440" s="10"/>
      <c r="JC440" s="10"/>
      <c r="JD440" s="10"/>
      <c r="JE440" s="10"/>
      <c r="JF440" s="10"/>
      <c r="JG440" s="10"/>
      <c r="JH440" s="10"/>
      <c r="JI440" s="10"/>
      <c r="JJ440" s="10"/>
      <c r="JK440" s="10"/>
      <c r="JL440" s="10"/>
      <c r="JM440" s="10"/>
      <c r="JN440" s="10"/>
      <c r="JO440" s="10"/>
      <c r="JP440" s="10"/>
      <c r="JQ440" s="10"/>
      <c r="JR440" s="10"/>
      <c r="JS440" s="10"/>
      <c r="JT440" s="10"/>
      <c r="JU440" s="10"/>
      <c r="JV440" s="10"/>
    </row>
    <row r="441" spans="1:282" s="2" customFormat="1" x14ac:dyDescent="0.25">
      <c r="A441" t="s">
        <v>135</v>
      </c>
      <c r="B441" t="s">
        <v>48</v>
      </c>
      <c r="C441" s="13" t="s">
        <v>307</v>
      </c>
      <c r="D441" t="s">
        <v>204</v>
      </c>
      <c r="E441" s="40">
        <v>10000</v>
      </c>
      <c r="F441" s="40">
        <f>E441*0.0287</f>
        <v>287</v>
      </c>
      <c r="G441" s="40">
        <v>0</v>
      </c>
      <c r="H441" s="40">
        <f>E441*0.0304</f>
        <v>304</v>
      </c>
      <c r="I441" s="40">
        <v>25</v>
      </c>
      <c r="J441" s="40">
        <f>+F441+G441+H441+I441</f>
        <v>616</v>
      </c>
      <c r="K441" s="40">
        <f>E441-J441</f>
        <v>9384</v>
      </c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  <c r="IU441" s="10"/>
      <c r="IV441" s="10"/>
      <c r="IW441" s="10"/>
      <c r="IX441" s="10"/>
      <c r="IY441" s="10"/>
      <c r="IZ441" s="10"/>
      <c r="JA441" s="10"/>
      <c r="JB441" s="10"/>
      <c r="JC441" s="10"/>
      <c r="JD441" s="10"/>
      <c r="JE441" s="10"/>
      <c r="JF441" s="10"/>
      <c r="JG441" s="10"/>
      <c r="JH441" s="10"/>
      <c r="JI441" s="10"/>
      <c r="JJ441" s="10"/>
      <c r="JK441" s="10"/>
      <c r="JL441" s="10"/>
      <c r="JM441" s="10"/>
      <c r="JN441" s="10"/>
      <c r="JO441" s="10"/>
      <c r="JP441" s="10"/>
      <c r="JQ441" s="10"/>
      <c r="JR441" s="10"/>
      <c r="JS441" s="10"/>
      <c r="JT441" s="10"/>
      <c r="JU441" s="10"/>
      <c r="JV441" s="10"/>
    </row>
    <row r="442" spans="1:282" s="2" customFormat="1" x14ac:dyDescent="0.25">
      <c r="A442" t="s">
        <v>136</v>
      </c>
      <c r="B442" t="s">
        <v>431</v>
      </c>
      <c r="C442" s="13" t="s">
        <v>307</v>
      </c>
      <c r="D442" t="s">
        <v>203</v>
      </c>
      <c r="E442" s="40">
        <v>20900</v>
      </c>
      <c r="F442" s="40">
        <f>E442*0.0287</f>
        <v>599.83000000000004</v>
      </c>
      <c r="G442" s="40">
        <v>0</v>
      </c>
      <c r="H442" s="40">
        <f>E442*0.0304</f>
        <v>635.36</v>
      </c>
      <c r="I442" s="40">
        <v>275</v>
      </c>
      <c r="J442" s="40">
        <v>1510.19</v>
      </c>
      <c r="K442" s="40">
        <f>E442-J442</f>
        <v>19389.810000000001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  <c r="IU442" s="10"/>
      <c r="IV442" s="10"/>
      <c r="IW442" s="10"/>
      <c r="IX442" s="10"/>
      <c r="IY442" s="10"/>
      <c r="IZ442" s="10"/>
      <c r="JA442" s="10"/>
      <c r="JB442" s="10"/>
      <c r="JC442" s="10"/>
      <c r="JD442" s="10"/>
      <c r="JE442" s="10"/>
      <c r="JF442" s="10"/>
      <c r="JG442" s="10"/>
      <c r="JH442" s="10"/>
      <c r="JI442" s="10"/>
      <c r="JJ442" s="10"/>
      <c r="JK442" s="10"/>
      <c r="JL442" s="10"/>
      <c r="JM442" s="10"/>
      <c r="JN442" s="10"/>
      <c r="JO442" s="10"/>
      <c r="JP442" s="10"/>
      <c r="JQ442" s="10"/>
      <c r="JR442" s="10"/>
      <c r="JS442" s="10"/>
      <c r="JT442" s="10"/>
      <c r="JU442" s="10"/>
      <c r="JV442" s="10"/>
    </row>
    <row r="443" spans="1:282" x14ac:dyDescent="0.25">
      <c r="A443" t="s">
        <v>389</v>
      </c>
      <c r="B443" t="s">
        <v>60</v>
      </c>
      <c r="C443" s="13" t="s">
        <v>308</v>
      </c>
      <c r="D443" t="s">
        <v>203</v>
      </c>
      <c r="E443" s="40">
        <v>10000</v>
      </c>
      <c r="F443" s="40">
        <f>E443*0.0287</f>
        <v>287</v>
      </c>
      <c r="G443" s="40">
        <v>0</v>
      </c>
      <c r="H443" s="40">
        <f>E443*0.0304</f>
        <v>304</v>
      </c>
      <c r="I443" s="40">
        <v>175</v>
      </c>
      <c r="J443" s="40">
        <f>+F443+G443+H443+I443</f>
        <v>766</v>
      </c>
      <c r="K443" s="40">
        <f t="shared" ref="K443" si="90">E443-J443</f>
        <v>9234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</row>
    <row r="444" spans="1:282" s="10" customFormat="1" x14ac:dyDescent="0.25">
      <c r="A444" s="2" t="s">
        <v>12</v>
      </c>
      <c r="B444" s="2">
        <v>5</v>
      </c>
      <c r="C444" s="14"/>
      <c r="D444" s="2"/>
      <c r="E444" s="48">
        <f t="shared" ref="E444:K444" si="91">SUM(E439:E443)</f>
        <v>136900</v>
      </c>
      <c r="F444" s="48">
        <f t="shared" si="91"/>
        <v>3929.03</v>
      </c>
      <c r="G444" s="48">
        <f>SUM(G439:G443)</f>
        <v>3486.68</v>
      </c>
      <c r="H444" s="48">
        <f t="shared" si="91"/>
        <v>4161.76</v>
      </c>
      <c r="I444" s="48">
        <f t="shared" si="91"/>
        <v>1315</v>
      </c>
      <c r="J444" s="48">
        <f t="shared" si="91"/>
        <v>12892.47</v>
      </c>
      <c r="K444" s="48">
        <f t="shared" si="91"/>
        <v>124007.53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 spans="1:282" x14ac:dyDescent="0.25">
      <c r="A445" s="10"/>
      <c r="B445" s="10"/>
      <c r="C445" s="15"/>
      <c r="D445" s="10"/>
      <c r="E445" s="51"/>
      <c r="F445" s="51"/>
      <c r="G445" s="51"/>
      <c r="H445" s="51"/>
      <c r="I445" s="51"/>
      <c r="J445" s="51"/>
      <c r="K445" s="5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</row>
    <row r="446" spans="1:282" s="12" customFormat="1" x14ac:dyDescent="0.25">
      <c r="A446" s="1" t="s">
        <v>347</v>
      </c>
      <c r="B446" s="1"/>
      <c r="C446" s="16"/>
      <c r="D446" s="1"/>
      <c r="E446" s="49"/>
      <c r="F446" s="49"/>
      <c r="G446" s="49"/>
      <c r="H446" s="49"/>
      <c r="I446" s="49"/>
      <c r="J446" s="49"/>
      <c r="K446" s="49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  <c r="IV446" s="18"/>
      <c r="IW446" s="18"/>
      <c r="IX446" s="18"/>
      <c r="IY446" s="18"/>
      <c r="IZ446" s="18"/>
      <c r="JA446" s="18"/>
      <c r="JB446" s="18"/>
      <c r="JC446" s="18"/>
      <c r="JD446" s="18"/>
      <c r="JE446" s="18"/>
      <c r="JF446" s="18"/>
      <c r="JG446" s="18"/>
      <c r="JH446" s="18"/>
      <c r="JI446" s="18"/>
      <c r="JJ446" s="18"/>
      <c r="JK446" s="18"/>
      <c r="JL446" s="18"/>
      <c r="JM446" s="18"/>
      <c r="JN446" s="18"/>
      <c r="JO446" s="18"/>
      <c r="JP446" s="18"/>
      <c r="JQ446" s="18"/>
      <c r="JR446" s="18"/>
      <c r="JS446" s="18"/>
      <c r="JT446" s="18"/>
      <c r="JU446" s="18"/>
      <c r="JV446" s="18"/>
    </row>
    <row r="447" spans="1:282" x14ac:dyDescent="0.25">
      <c r="A447" t="s">
        <v>348</v>
      </c>
      <c r="B447" t="s">
        <v>349</v>
      </c>
      <c r="C447" s="13" t="s">
        <v>307</v>
      </c>
      <c r="D447" t="s">
        <v>204</v>
      </c>
      <c r="E447" s="40">
        <v>45000</v>
      </c>
      <c r="F447" s="40">
        <v>1291.5</v>
      </c>
      <c r="G447" s="40">
        <v>1148.33</v>
      </c>
      <c r="H447" s="40">
        <v>1368</v>
      </c>
      <c r="I447" s="40">
        <v>125</v>
      </c>
      <c r="J447" s="40">
        <v>3932.83</v>
      </c>
      <c r="K447" s="40">
        <f t="shared" ref="K447:K451" si="92">E447-J447</f>
        <v>41067.17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  <c r="IY447" s="11"/>
      <c r="IZ447" s="11"/>
      <c r="JA447" s="11"/>
      <c r="JB447" s="11"/>
      <c r="JC447" s="11"/>
      <c r="JD447" s="11"/>
      <c r="JE447" s="11"/>
      <c r="JF447" s="11"/>
      <c r="JG447" s="11"/>
      <c r="JH447" s="11"/>
      <c r="JI447" s="11"/>
      <c r="JJ447" s="11"/>
      <c r="JK447" s="11"/>
      <c r="JL447" s="11"/>
      <c r="JM447" s="11"/>
      <c r="JN447" s="11"/>
      <c r="JO447" s="11"/>
      <c r="JP447" s="11"/>
      <c r="JQ447" s="11"/>
      <c r="JR447" s="11"/>
      <c r="JS447" s="11"/>
      <c r="JT447" s="11"/>
      <c r="JU447" s="11"/>
      <c r="JV447" s="11"/>
    </row>
    <row r="448" spans="1:282" x14ac:dyDescent="0.25">
      <c r="A448" t="s">
        <v>350</v>
      </c>
      <c r="B448" t="s">
        <v>351</v>
      </c>
      <c r="C448" s="13" t="s">
        <v>307</v>
      </c>
      <c r="D448" t="s">
        <v>204</v>
      </c>
      <c r="E448" s="40">
        <v>32000</v>
      </c>
      <c r="F448" s="40">
        <v>918.4</v>
      </c>
      <c r="G448" s="40">
        <v>0</v>
      </c>
      <c r="H448" s="40">
        <v>972.8</v>
      </c>
      <c r="I448" s="40">
        <v>1752.45</v>
      </c>
      <c r="J448" s="40">
        <v>3643.65</v>
      </c>
      <c r="K448" s="40">
        <f t="shared" si="92"/>
        <v>28356.35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  <c r="IV448" s="11"/>
      <c r="IW448" s="11"/>
      <c r="IX448" s="11"/>
      <c r="IY448" s="11"/>
      <c r="IZ448" s="11"/>
      <c r="JA448" s="11"/>
      <c r="JB448" s="11"/>
      <c r="JC448" s="11"/>
      <c r="JD448" s="11"/>
      <c r="JE448" s="11"/>
      <c r="JF448" s="11"/>
      <c r="JG448" s="11"/>
      <c r="JH448" s="11"/>
      <c r="JI448" s="11"/>
      <c r="JJ448" s="11"/>
      <c r="JK448" s="11"/>
      <c r="JL448" s="11"/>
      <c r="JM448" s="11"/>
      <c r="JN448" s="11"/>
      <c r="JO448" s="11"/>
      <c r="JP448" s="11"/>
      <c r="JQ448" s="11"/>
      <c r="JR448" s="11"/>
      <c r="JS448" s="11"/>
      <c r="JT448" s="11"/>
      <c r="JU448" s="11"/>
      <c r="JV448" s="11"/>
    </row>
    <row r="449" spans="1:282" s="32" customFormat="1" x14ac:dyDescent="0.25">
      <c r="A449" t="s">
        <v>352</v>
      </c>
      <c r="B449" t="s">
        <v>351</v>
      </c>
      <c r="C449" s="13" t="s">
        <v>308</v>
      </c>
      <c r="D449" t="s">
        <v>203</v>
      </c>
      <c r="E449" s="40">
        <v>31500</v>
      </c>
      <c r="F449" s="40">
        <v>904.05</v>
      </c>
      <c r="G449" s="40">
        <v>0</v>
      </c>
      <c r="H449" s="40">
        <v>957.6</v>
      </c>
      <c r="I449" s="40">
        <v>275</v>
      </c>
      <c r="J449" s="40">
        <v>2136.65</v>
      </c>
      <c r="K449" s="40">
        <f t="shared" si="92"/>
        <v>29363.35</v>
      </c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  <c r="IR449" s="44"/>
      <c r="IS449" s="44"/>
      <c r="IT449" s="44"/>
      <c r="IU449" s="44"/>
      <c r="IV449" s="44"/>
      <c r="IW449" s="44"/>
      <c r="IX449" s="44"/>
      <c r="IY449" s="44"/>
      <c r="IZ449" s="44"/>
      <c r="JA449" s="44"/>
      <c r="JB449" s="44"/>
      <c r="JC449" s="44"/>
      <c r="JD449" s="44"/>
      <c r="JE449" s="44"/>
      <c r="JF449" s="44"/>
      <c r="JG449" s="44"/>
      <c r="JH449" s="44"/>
      <c r="JI449" s="44"/>
      <c r="JJ449" s="44"/>
      <c r="JK449" s="44"/>
      <c r="JL449" s="44"/>
      <c r="JM449" s="44"/>
      <c r="JN449" s="44"/>
      <c r="JO449" s="44"/>
      <c r="JP449" s="44"/>
      <c r="JQ449" s="44"/>
      <c r="JR449" s="44"/>
      <c r="JS449" s="44"/>
      <c r="JT449" s="44"/>
      <c r="JU449" s="44"/>
      <c r="JV449" s="44"/>
    </row>
    <row r="450" spans="1:282" x14ac:dyDescent="0.25">
      <c r="A450" t="s">
        <v>353</v>
      </c>
      <c r="B450" t="s">
        <v>95</v>
      </c>
      <c r="C450" s="13" t="s">
        <v>307</v>
      </c>
      <c r="D450" t="s">
        <v>203</v>
      </c>
      <c r="E450" s="40">
        <v>41000</v>
      </c>
      <c r="F450" s="40">
        <v>1176.7</v>
      </c>
      <c r="G450" s="40">
        <v>583.79</v>
      </c>
      <c r="H450" s="40">
        <v>1246.4000000000001</v>
      </c>
      <c r="I450" s="40">
        <v>1320</v>
      </c>
      <c r="J450" s="40">
        <v>4326.8900000000003</v>
      </c>
      <c r="K450" s="40">
        <f t="shared" si="92"/>
        <v>36673.11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  <c r="IV450" s="11"/>
      <c r="IW450" s="11"/>
      <c r="IX450" s="11"/>
      <c r="IY450" s="11"/>
      <c r="IZ450" s="11"/>
      <c r="JA450" s="11"/>
      <c r="JB450" s="11"/>
      <c r="JC450" s="11"/>
      <c r="JD450" s="11"/>
      <c r="JE450" s="11"/>
      <c r="JF450" s="11"/>
      <c r="JG450" s="11"/>
      <c r="JH450" s="11"/>
      <c r="JI450" s="11"/>
      <c r="JJ450" s="11"/>
      <c r="JK450" s="11"/>
      <c r="JL450" s="11"/>
      <c r="JM450" s="11"/>
      <c r="JN450" s="11"/>
      <c r="JO450" s="11"/>
      <c r="JP450" s="11"/>
      <c r="JQ450" s="11"/>
      <c r="JR450" s="11"/>
      <c r="JS450" s="11"/>
      <c r="JT450" s="11"/>
      <c r="JU450" s="11"/>
      <c r="JV450" s="11"/>
    </row>
    <row r="451" spans="1:282" x14ac:dyDescent="0.25">
      <c r="A451" t="s">
        <v>79</v>
      </c>
      <c r="B451" t="s">
        <v>90</v>
      </c>
      <c r="C451" s="13" t="s">
        <v>308</v>
      </c>
      <c r="D451" t="s">
        <v>204</v>
      </c>
      <c r="E451" s="40">
        <v>60000</v>
      </c>
      <c r="F451" s="40">
        <f>E451*0.0287</f>
        <v>1722</v>
      </c>
      <c r="G451" s="40">
        <v>3486.68</v>
      </c>
      <c r="H451" s="40">
        <f>E451*0.0304</f>
        <v>1824</v>
      </c>
      <c r="I451" s="40">
        <v>175</v>
      </c>
      <c r="J451" s="40">
        <v>7207.68</v>
      </c>
      <c r="K451" s="40">
        <f t="shared" si="92"/>
        <v>52792.32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  <c r="IY451" s="11"/>
      <c r="IZ451" s="11"/>
      <c r="JA451" s="11"/>
      <c r="JB451" s="11"/>
      <c r="JC451" s="11"/>
      <c r="JD451" s="11"/>
      <c r="JE451" s="11"/>
      <c r="JF451" s="11"/>
      <c r="JG451" s="11"/>
      <c r="JH451" s="11"/>
      <c r="JI451" s="11"/>
      <c r="JJ451" s="11"/>
      <c r="JK451" s="11"/>
      <c r="JL451" s="11"/>
      <c r="JM451" s="11"/>
      <c r="JN451" s="11"/>
      <c r="JO451" s="11"/>
      <c r="JP451" s="11"/>
      <c r="JQ451" s="11"/>
      <c r="JR451" s="11"/>
      <c r="JS451" s="11"/>
      <c r="JT451" s="11"/>
      <c r="JU451" s="11"/>
      <c r="JV451" s="11"/>
    </row>
    <row r="452" spans="1:282" x14ac:dyDescent="0.25">
      <c r="A452" s="32" t="s">
        <v>12</v>
      </c>
      <c r="B452" s="32">
        <v>5</v>
      </c>
      <c r="C452" s="33"/>
      <c r="D452" s="32"/>
      <c r="E452" s="56">
        <f t="shared" ref="E452:K452" si="93">SUM(E447:E451)</f>
        <v>209500</v>
      </c>
      <c r="F452" s="56">
        <f t="shared" si="93"/>
        <v>6012.65</v>
      </c>
      <c r="G452" s="56">
        <f t="shared" si="93"/>
        <v>5218.8</v>
      </c>
      <c r="H452" s="56">
        <f t="shared" si="93"/>
        <v>6368.8</v>
      </c>
      <c r="I452" s="56">
        <f t="shared" si="93"/>
        <v>3647.45</v>
      </c>
      <c r="J452" s="56">
        <f t="shared" si="93"/>
        <v>21247.7</v>
      </c>
      <c r="K452" s="56">
        <f t="shared" si="93"/>
        <v>188252.3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  <c r="IY452" s="11"/>
      <c r="IZ452" s="11"/>
      <c r="JA452" s="11"/>
      <c r="JB452" s="11"/>
      <c r="JC452" s="11"/>
      <c r="JD452" s="11"/>
      <c r="JE452" s="11"/>
      <c r="JF452" s="11"/>
      <c r="JG452" s="11"/>
      <c r="JH452" s="11"/>
      <c r="JI452" s="11"/>
      <c r="JJ452" s="11"/>
      <c r="JK452" s="11"/>
      <c r="JL452" s="11"/>
      <c r="JM452" s="11"/>
      <c r="JN452" s="11"/>
      <c r="JO452" s="11"/>
      <c r="JP452" s="11"/>
      <c r="JQ452" s="11"/>
      <c r="JR452" s="11"/>
      <c r="JS452" s="11"/>
      <c r="JT452" s="11"/>
      <c r="JU452" s="11"/>
      <c r="JV452" s="11"/>
    </row>
    <row r="453" spans="1:282" x14ac:dyDescent="0.25"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  <c r="IY453" s="11"/>
      <c r="IZ453" s="11"/>
      <c r="JA453" s="11"/>
      <c r="JB453" s="11"/>
      <c r="JC453" s="11"/>
      <c r="JD453" s="11"/>
      <c r="JE453" s="11"/>
      <c r="JF453" s="11"/>
      <c r="JG453" s="11"/>
      <c r="JH453" s="11"/>
      <c r="JI453" s="11"/>
      <c r="JJ453" s="11"/>
      <c r="JK453" s="11"/>
      <c r="JL453" s="11"/>
      <c r="JM453" s="11"/>
      <c r="JN453" s="11"/>
      <c r="JO453" s="11"/>
      <c r="JP453" s="11"/>
      <c r="JQ453" s="11"/>
      <c r="JR453" s="11"/>
      <c r="JS453" s="11"/>
      <c r="JT453" s="11"/>
      <c r="JU453" s="11"/>
      <c r="JV453" s="11"/>
    </row>
    <row r="454" spans="1:282" x14ac:dyDescent="0.25">
      <c r="A454" s="70" t="s">
        <v>77</v>
      </c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  <c r="IZ454" s="11"/>
      <c r="JA454" s="11"/>
      <c r="JB454" s="11"/>
      <c r="JC454" s="11"/>
      <c r="JD454" s="11"/>
      <c r="JE454" s="11"/>
      <c r="JF454" s="11"/>
      <c r="JG454" s="11"/>
      <c r="JH454" s="11"/>
      <c r="JI454" s="11"/>
      <c r="JJ454" s="11"/>
      <c r="JK454" s="11"/>
      <c r="JL454" s="11"/>
      <c r="JM454" s="11"/>
      <c r="JN454" s="11"/>
      <c r="JO454" s="11"/>
      <c r="JP454" s="11"/>
      <c r="JQ454" s="11"/>
      <c r="JR454" s="11"/>
      <c r="JS454" s="11"/>
      <c r="JT454" s="11"/>
      <c r="JU454" s="11"/>
      <c r="JV454" s="11"/>
    </row>
    <row r="455" spans="1:282" s="1" customFormat="1" x14ac:dyDescent="0.25">
      <c r="A455" t="s">
        <v>263</v>
      </c>
      <c r="B455" s="7" t="s">
        <v>95</v>
      </c>
      <c r="C455" s="13" t="s">
        <v>307</v>
      </c>
      <c r="D455" t="s">
        <v>204</v>
      </c>
      <c r="E455" s="40">
        <v>42000</v>
      </c>
      <c r="F455" s="40">
        <f>E455*0.0287</f>
        <v>1205.4000000000001</v>
      </c>
      <c r="G455" s="40">
        <v>724.92</v>
      </c>
      <c r="H455" s="40">
        <f>E455*0.0304</f>
        <v>1276.8</v>
      </c>
      <c r="I455" s="40">
        <v>25</v>
      </c>
      <c r="J455" s="40">
        <f>+F455+G455+H455+I455</f>
        <v>3232.12</v>
      </c>
      <c r="K455" s="40">
        <f>+E455-J455</f>
        <v>38767.879999999997</v>
      </c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  <c r="IU455" s="10"/>
      <c r="IV455" s="10"/>
      <c r="IW455" s="10"/>
      <c r="IX455" s="10"/>
      <c r="IY455" s="10"/>
      <c r="IZ455" s="10"/>
      <c r="JA455" s="10"/>
      <c r="JB455" s="10"/>
      <c r="JC455" s="10"/>
      <c r="JD455" s="10"/>
      <c r="JE455" s="10"/>
      <c r="JF455" s="10"/>
      <c r="JG455" s="10"/>
      <c r="JH455" s="10"/>
      <c r="JI455" s="10"/>
      <c r="JJ455" s="10"/>
      <c r="JK455" s="10"/>
      <c r="JL455" s="10"/>
      <c r="JM455" s="10"/>
      <c r="JN455" s="10"/>
      <c r="JO455" s="10"/>
      <c r="JP455" s="10"/>
      <c r="JQ455" s="10"/>
      <c r="JR455" s="10"/>
      <c r="JS455" s="10"/>
      <c r="JT455" s="10"/>
      <c r="JU455" s="10"/>
      <c r="JV455" s="10"/>
    </row>
    <row r="456" spans="1:282" x14ac:dyDescent="0.25">
      <c r="A456" t="s">
        <v>38</v>
      </c>
      <c r="B456" s="7" t="s">
        <v>250</v>
      </c>
      <c r="C456" s="13" t="s">
        <v>307</v>
      </c>
      <c r="D456" t="s">
        <v>203</v>
      </c>
      <c r="E456" s="40">
        <v>31500</v>
      </c>
      <c r="F456" s="40">
        <v>904.05</v>
      </c>
      <c r="G456" s="40">
        <v>0</v>
      </c>
      <c r="H456" s="40">
        <v>957.6</v>
      </c>
      <c r="I456" s="40">
        <v>175</v>
      </c>
      <c r="J456" s="40">
        <f>+F456+G456+H456+I456</f>
        <v>2036.65</v>
      </c>
      <c r="K456" s="40">
        <f>+E456-J456</f>
        <v>29463.35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  <c r="IV456" s="11"/>
      <c r="IW456" s="11"/>
      <c r="IX456" s="11"/>
      <c r="IY456" s="11"/>
      <c r="IZ456" s="11"/>
      <c r="JA456" s="11"/>
      <c r="JB456" s="11"/>
      <c r="JC456" s="11"/>
      <c r="JD456" s="11"/>
      <c r="JE456" s="11"/>
      <c r="JF456" s="11"/>
      <c r="JG456" s="11"/>
      <c r="JH456" s="11"/>
      <c r="JI456" s="11"/>
      <c r="JJ456" s="11"/>
      <c r="JK456" s="11"/>
      <c r="JL456" s="11"/>
      <c r="JM456" s="11"/>
      <c r="JN456" s="11"/>
      <c r="JO456" s="11"/>
      <c r="JP456" s="11"/>
      <c r="JQ456" s="11"/>
      <c r="JR456" s="11"/>
      <c r="JS456" s="11"/>
      <c r="JT456" s="11"/>
      <c r="JU456" s="11"/>
      <c r="JV456" s="11"/>
    </row>
    <row r="457" spans="1:282" x14ac:dyDescent="0.25">
      <c r="A457" s="24" t="s">
        <v>12</v>
      </c>
      <c r="B457" s="24">
        <v>2</v>
      </c>
      <c r="C457" s="25"/>
      <c r="D457" s="24"/>
      <c r="E457" s="47">
        <f>SUM(E455:E456)</f>
        <v>73500</v>
      </c>
      <c r="F457" s="47">
        <f>SUM(F455:F456)</f>
        <v>2109.4499999999998</v>
      </c>
      <c r="G457" s="47">
        <f>SUM(G455:G456)</f>
        <v>724.92</v>
      </c>
      <c r="H457" s="47">
        <f>SUM(H455)+H456</f>
        <v>2234.4</v>
      </c>
      <c r="I457" s="47">
        <f>SUM(I455:I456)</f>
        <v>200</v>
      </c>
      <c r="J457" s="47">
        <f>SUM(J455)+J456</f>
        <v>5268.77</v>
      </c>
      <c r="K457" s="47">
        <f>SUM(K455)+K456</f>
        <v>68231.23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  <c r="IV457" s="11"/>
      <c r="IW457" s="11"/>
      <c r="IX457" s="11"/>
      <c r="IY457" s="11"/>
      <c r="IZ457" s="11"/>
      <c r="JA457" s="11"/>
      <c r="JB457" s="11"/>
      <c r="JC457" s="11"/>
      <c r="JD457" s="11"/>
      <c r="JE457" s="11"/>
      <c r="JF457" s="11"/>
      <c r="JG457" s="11"/>
      <c r="JH457" s="11"/>
      <c r="JI457" s="11"/>
      <c r="JJ457" s="11"/>
      <c r="JK457" s="11"/>
      <c r="JL457" s="11"/>
      <c r="JM457" s="11"/>
      <c r="JN457" s="11"/>
      <c r="JO457" s="11"/>
      <c r="JP457" s="11"/>
      <c r="JQ457" s="11"/>
      <c r="JR457" s="11"/>
      <c r="JS457" s="11"/>
      <c r="JT457" s="11"/>
      <c r="JU457" s="11"/>
      <c r="JV457" s="11"/>
    </row>
    <row r="458" spans="1:282" x14ac:dyDescent="0.25">
      <c r="A458" s="1"/>
      <c r="B458" s="1"/>
      <c r="C458" s="16"/>
      <c r="D458" s="1"/>
      <c r="E458" s="49"/>
      <c r="F458" s="49"/>
      <c r="G458" s="49"/>
      <c r="H458" s="49"/>
      <c r="I458" s="49"/>
      <c r="J458" s="49"/>
      <c r="K458" s="49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  <c r="IV458" s="11"/>
      <c r="IW458" s="11"/>
      <c r="IX458" s="11"/>
      <c r="IY458" s="11"/>
      <c r="IZ458" s="11"/>
      <c r="JA458" s="11"/>
      <c r="JB458" s="11"/>
      <c r="JC458" s="11"/>
      <c r="JD458" s="11"/>
      <c r="JE458" s="11"/>
      <c r="JF458" s="11"/>
      <c r="JG458" s="11"/>
      <c r="JH458" s="11"/>
      <c r="JI458" s="11"/>
      <c r="JJ458" s="11"/>
      <c r="JK458" s="11"/>
      <c r="JL458" s="11"/>
      <c r="JM458" s="11"/>
      <c r="JN458" s="11"/>
      <c r="JO458" s="11"/>
      <c r="JP458" s="11"/>
      <c r="JQ458" s="11"/>
      <c r="JR458" s="11"/>
      <c r="JS458" s="11"/>
      <c r="JT458" s="11"/>
      <c r="JU458" s="11"/>
      <c r="JV458" s="11"/>
    </row>
    <row r="459" spans="1:282" s="11" customFormat="1" x14ac:dyDescent="0.25">
      <c r="A459" s="1" t="s">
        <v>357</v>
      </c>
      <c r="B459" s="1"/>
      <c r="C459" s="16"/>
      <c r="D459" s="1"/>
      <c r="E459" s="49"/>
      <c r="F459" s="49"/>
      <c r="G459" s="49"/>
      <c r="H459" s="49"/>
      <c r="I459" s="49"/>
      <c r="J459" s="49"/>
      <c r="K459" s="49"/>
    </row>
    <row r="460" spans="1:282" s="11" customFormat="1" x14ac:dyDescent="0.25">
      <c r="A460" t="s">
        <v>78</v>
      </c>
      <c r="B460" t="s">
        <v>398</v>
      </c>
      <c r="C460" s="13" t="s">
        <v>307</v>
      </c>
      <c r="D460" t="s">
        <v>203</v>
      </c>
      <c r="E460" s="40">
        <v>101000</v>
      </c>
      <c r="F460" s="40">
        <v>2898.7</v>
      </c>
      <c r="G460" s="40">
        <v>12340.59</v>
      </c>
      <c r="H460" s="40">
        <v>3070.4</v>
      </c>
      <c r="I460" s="40">
        <v>175</v>
      </c>
      <c r="J460" s="40">
        <v>18484.689999999999</v>
      </c>
      <c r="K460" s="40">
        <f>E460-J460</f>
        <v>82515.31</v>
      </c>
    </row>
    <row r="461" spans="1:282" s="12" customFormat="1" x14ac:dyDescent="0.25">
      <c r="A461" s="24" t="s">
        <v>12</v>
      </c>
      <c r="B461" s="24">
        <v>1</v>
      </c>
      <c r="C461" s="25"/>
      <c r="D461" s="24"/>
      <c r="E461" s="47">
        <f>E460</f>
        <v>101000</v>
      </c>
      <c r="F461" s="47">
        <f>SUM(F460)</f>
        <v>2898.7</v>
      </c>
      <c r="G461" s="47">
        <f>G460</f>
        <v>12340.59</v>
      </c>
      <c r="H461" s="47">
        <f>H460</f>
        <v>3070.4</v>
      </c>
      <c r="I461" s="47">
        <f>I460</f>
        <v>175</v>
      </c>
      <c r="J461" s="47">
        <f>J460</f>
        <v>18484.689999999999</v>
      </c>
      <c r="K461" s="47">
        <f>K460</f>
        <v>82515.31</v>
      </c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  <c r="IQ461" s="18"/>
      <c r="IR461" s="18"/>
      <c r="IS461" s="18"/>
      <c r="IT461" s="18"/>
      <c r="IU461" s="18"/>
      <c r="IV461" s="18"/>
      <c r="IW461" s="18"/>
      <c r="IX461" s="18"/>
      <c r="IY461" s="18"/>
      <c r="IZ461" s="18"/>
      <c r="JA461" s="18"/>
      <c r="JB461" s="18"/>
      <c r="JC461" s="18"/>
      <c r="JD461" s="18"/>
      <c r="JE461" s="18"/>
      <c r="JF461" s="18"/>
      <c r="JG461" s="18"/>
      <c r="JH461" s="18"/>
      <c r="JI461" s="18"/>
      <c r="JJ461" s="18"/>
      <c r="JK461" s="18"/>
      <c r="JL461" s="18"/>
      <c r="JM461" s="18"/>
      <c r="JN461" s="18"/>
      <c r="JO461" s="18"/>
      <c r="JP461" s="18"/>
      <c r="JQ461" s="18"/>
      <c r="JR461" s="18"/>
      <c r="JS461" s="18"/>
      <c r="JT461" s="18"/>
      <c r="JU461" s="18"/>
      <c r="JV461" s="18"/>
    </row>
    <row r="463" spans="1:282" x14ac:dyDescent="0.25"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  <c r="IV463" s="11"/>
      <c r="IW463" s="11"/>
      <c r="IX463" s="11"/>
      <c r="IY463" s="11"/>
      <c r="IZ463" s="11"/>
      <c r="JA463" s="11"/>
      <c r="JB463" s="11"/>
      <c r="JC463" s="11"/>
      <c r="JD463" s="11"/>
      <c r="JE463" s="11"/>
      <c r="JF463" s="11"/>
      <c r="JG463" s="11"/>
      <c r="JH463" s="11"/>
      <c r="JI463" s="11"/>
      <c r="JJ463" s="11"/>
      <c r="JK463" s="11"/>
      <c r="JL463" s="11"/>
      <c r="JM463" s="11"/>
      <c r="JN463" s="11"/>
      <c r="JO463" s="11"/>
      <c r="JP463" s="11"/>
      <c r="JQ463" s="11"/>
      <c r="JR463" s="11"/>
      <c r="JS463" s="11"/>
      <c r="JT463" s="11"/>
      <c r="JU463" s="11"/>
      <c r="JV463" s="11"/>
    </row>
    <row r="464" spans="1:282" ht="15.75" x14ac:dyDescent="0.25">
      <c r="A464" s="3" t="s">
        <v>171</v>
      </c>
      <c r="B464" s="3">
        <f>B461+B457+B452+B444+B436+B432+B426+B422+B418+B413+B403+B398+B391+B383+B379+B375+B362+B346+B351+B342+B333+B329+B323+B315+B307+B297+B293+B289+B277+B281+B264+B254+B240+B231+B219+B224+B214+B209+B205+B201+B194+B190+B186+B180+B133+B172+B127+B117+B111+B105+B101+B93+B88+B83+B79+B65+B52+B47+B42+B38+B33+B29+B23+B19+B70</f>
        <v>259</v>
      </c>
      <c r="C464" s="17"/>
      <c r="D464" s="3"/>
      <c r="E464" s="50">
        <f>E461+E457+E452+E444+E436+E432+E426+E422+E418+E413+E403+E398+E391+E383+E379+E375+E362+E351+E346+E342+E333+E329+E323+E315+E307+E297+E293+E289+E281+E277+E264++E254+E240+E231+E224+E219+E214+E209+E205+E201+E194+E190+E186+E180+E172+E133+E127+E117+E111+E105+E101+E93+E88+E83+E79+E65+E52+E47+E42+E38+E33+E29+E23+E19+E70</f>
        <v>13001050</v>
      </c>
      <c r="F464" s="50">
        <f>F461+F457+F452+F444+F436+F432+F426+F422+F418+F413+F403+F398+F391+F383+F379+F375+F362+F351+F346+F342+F333+F329+F323+F307+F315+F297+F293+F289+F281+F277+F264+F254+F240+F231+F224+F219+F214+F209+F205+F201+F194+F190+F186+F180+F172+F133+F127+F117+F111+F105+F101+F93+F88+F83+F79+F65+F52+F47+F42+F38+F33+F29+F23+F19+F70</f>
        <v>373130.17</v>
      </c>
      <c r="G464" s="50">
        <f>G461+G457+G452+G444+G436+G432+G426+G422+G418+G413+G403+G398+G391+G383+G379+G375+G362+G351+G346+G342+G333+G329+G323+G315+G307+G297+G293+G289+G281+G277+G264+G254+G240+G231+G224+G219+G214+G209+G205+G201+G194+G190+G186+G180+G172+G133+G127+G117+G111+G105+G101+G93+G88+G83+G79+G65+G52+G47+G42+G38+G33+G29+G23+G19+G70</f>
        <v>776837.35</v>
      </c>
      <c r="H464" s="50">
        <f>H461+H457+H452+H444+H436+H432+H426+H422+H418+H413+H403+H398+H391+H383+H379+H375+H362+H351+H346+H342+H333+H329+H323+H315+H307+H297+H293+H289+H281+H277+H264+H254+H240+H231+H224+H219+H214+H209+H205+H201+H194+H190+H186+H180+H172+H133+H117+H127+H111+H105+H101+H93+H83+H88+H79+H65+H52+H47+H42+H38+H33+H29+H23+H19+H70</f>
        <v>393621.33</v>
      </c>
      <c r="I464" s="50">
        <f>I461+I457+I452+I444+I436+I432+I426+I422+I418+I413+I403+I398+I391+I383+I379+I375+I362+I351+I346+I342+I333+I329+I323+I315+I307+I297+I293+I289+I281+I277+I264+I254+I240+I231+I224+I219+I214+I209+I205+I201+I194+I190+I186+I180+I172++I133+I127+I117+I111+I105+I101+I93+I88+I83+I79+I65+I52+I47+I42+I38+I33+I29+I23+I19+I70</f>
        <v>560861.31000000006</v>
      </c>
      <c r="J464" s="50">
        <f>J461+J457+J452+J444+J436+J432+J426+J422+J418+J413+J403+J398+J391+J383+J379+J375+J362+J351+J346+J342+J333+J329+J323+J315+J307+J297+J293+J289+J281+J277+J264+J254+J240+J231+J224+J219+J214+J209+J205+J201+J194+J190+J186+J180+J172+J133+J127+J117+J111+J105+J101+J93+J88+J83+J79+J65+J52+J47+J42+J38+J33+J29+J23+J19+J70</f>
        <v>2104450.16</v>
      </c>
      <c r="K464" s="50">
        <f>K461+K457+K452+K444+K436+K432+K426+K422+K418+K413+K403+K398+K391+K383+K379+K375+K362+K351+K346+K342+K333+K329+K323+K315+K307+K297+K293+K289+K281+K277+K264+K254+K240+K231+K224+K219+K214+K209+K205+K201+K194+K190+K186+K180+K172+K133+K127+K117+K111+K105+K101+K93+K88+K83+K79+K65+K52+K47+K42+K38+K33+K29+K23+K19+K70</f>
        <v>10896599.84</v>
      </c>
    </row>
    <row r="465" spans="2:2" x14ac:dyDescent="0.25">
      <c r="B465" t="s">
        <v>455</v>
      </c>
    </row>
  </sheetData>
  <mergeCells count="44"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454:K454"/>
    <mergeCell ref="A113:K113"/>
    <mergeCell ref="A129:K129"/>
    <mergeCell ref="A135:K135"/>
    <mergeCell ref="A174:K174"/>
    <mergeCell ref="A226:K226"/>
    <mergeCell ref="A233:K233"/>
    <mergeCell ref="A279:K279"/>
    <mergeCell ref="A283:K283"/>
    <mergeCell ref="A119:K119"/>
    <mergeCell ref="A182:K182"/>
    <mergeCell ref="A203:K203"/>
    <mergeCell ref="A207:K207"/>
    <mergeCell ref="A211:K211"/>
    <mergeCell ref="A221:K221"/>
    <mergeCell ref="A107:K107"/>
    <mergeCell ref="A196:K196"/>
    <mergeCell ref="A9:K9"/>
    <mergeCell ref="A49:K49"/>
    <mergeCell ref="A31:K31"/>
    <mergeCell ref="A35:K35"/>
    <mergeCell ref="A103:K103"/>
    <mergeCell ref="A25:K25"/>
    <mergeCell ref="A44:K44"/>
    <mergeCell ref="A85:K85"/>
    <mergeCell ref="A90:K90"/>
    <mergeCell ref="A95:K95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2" manualBreakCount="2">
    <brk id="70" max="9" man="1"/>
    <brk id="24" max="9" man="1"/>
  </rowBreaks>
  <colBreaks count="1" manualBreakCount="1">
    <brk id="11" max="1048575" man="1"/>
  </colBreaks>
  <ignoredErrors>
    <ignoredError sqref="G47 K1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2023-07-03T13:29:28Z</cp:lastPrinted>
  <dcterms:created xsi:type="dcterms:W3CDTF">2017-02-23T14:23:40Z</dcterms:created>
  <dcterms:modified xsi:type="dcterms:W3CDTF">2023-07-03T13:29:43Z</dcterms:modified>
</cp:coreProperties>
</file>