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omina Contraloria\OFICINA LIBRE ACCESO A LA INFORMACION ...DATOS\NOMINA PARA LA PAGINA\NOMINAS 2021\MES DICIEMBRE 2021\"/>
    </mc:Choice>
  </mc:AlternateContent>
  <bookViews>
    <workbookView xWindow="-120" yWindow="-120" windowWidth="19440" windowHeight="15000"/>
  </bookViews>
  <sheets>
    <sheet name="New Text Document" sheetId="1" r:id="rId1"/>
  </sheets>
  <definedNames>
    <definedName name="_xlnm.Print_Area" localSheetId="0">'New Text Document'!$A$1:$K$512</definedName>
    <definedName name="_xlnm.Print_Titles" localSheetId="0">'New Text Document'!$1:$8</definedName>
  </definedNames>
  <calcPr calcId="152511" fullPrecision="0"/>
</workbook>
</file>

<file path=xl/calcChain.xml><?xml version="1.0" encoding="utf-8"?>
<calcChain xmlns="http://schemas.openxmlformats.org/spreadsheetml/2006/main">
  <c r="K489" i="1" l="1"/>
  <c r="B489" i="1"/>
  <c r="J489" i="1"/>
  <c r="I489" i="1"/>
  <c r="H489" i="1"/>
  <c r="G489" i="1"/>
  <c r="E489" i="1"/>
  <c r="K298" i="1"/>
  <c r="K289" i="1"/>
  <c r="E276" i="1"/>
  <c r="G276" i="1"/>
  <c r="H276" i="1"/>
  <c r="I276" i="1"/>
  <c r="J276" i="1"/>
  <c r="K276" i="1"/>
  <c r="J298" i="1"/>
  <c r="I298" i="1"/>
  <c r="G298" i="1"/>
  <c r="E298" i="1"/>
  <c r="F297" i="1"/>
  <c r="F298" i="1" s="1"/>
  <c r="H297" i="1"/>
  <c r="H298" i="1" s="1"/>
  <c r="I159" i="1"/>
  <c r="E159" i="1"/>
  <c r="I139" i="1"/>
  <c r="J119" i="1"/>
  <c r="I119" i="1"/>
  <c r="G119" i="1"/>
  <c r="K118" i="1"/>
  <c r="K119" i="1" s="1"/>
  <c r="E119" i="1"/>
  <c r="K96" i="1"/>
  <c r="I92" i="1"/>
  <c r="K50" i="1"/>
  <c r="I50" i="1"/>
  <c r="J50" i="1"/>
  <c r="G50" i="1" l="1"/>
  <c r="E50" i="1"/>
  <c r="K420" i="1" l="1"/>
  <c r="G345" i="1"/>
  <c r="I335" i="1"/>
  <c r="G335" i="1"/>
  <c r="E335" i="1"/>
  <c r="F334" i="1"/>
  <c r="E289" i="1"/>
  <c r="F286" i="1"/>
  <c r="K286" i="1"/>
  <c r="E283" i="1"/>
  <c r="G283" i="1"/>
  <c r="I283" i="1"/>
  <c r="I264" i="1"/>
  <c r="E264" i="1"/>
  <c r="J334" i="1" l="1"/>
  <c r="G176" i="1"/>
  <c r="I176" i="1"/>
  <c r="E176" i="1"/>
  <c r="K334" i="1" l="1"/>
  <c r="J258" i="1" l="1"/>
  <c r="I258" i="1"/>
  <c r="H258" i="1"/>
  <c r="G258" i="1"/>
  <c r="E258" i="1"/>
  <c r="F257" i="1"/>
  <c r="K389" i="1"/>
  <c r="J389" i="1"/>
  <c r="I389" i="1"/>
  <c r="H389" i="1"/>
  <c r="G389" i="1"/>
  <c r="E389" i="1"/>
  <c r="E357" i="1"/>
  <c r="K26" i="1"/>
  <c r="I27" i="1"/>
  <c r="G27" i="1"/>
  <c r="E27" i="1"/>
  <c r="I239" i="1" l="1"/>
  <c r="E239" i="1"/>
  <c r="I476" i="1"/>
  <c r="G476" i="1"/>
  <c r="E476" i="1"/>
  <c r="I445" i="1"/>
  <c r="G445" i="1"/>
  <c r="E445" i="1"/>
  <c r="J386" i="1" l="1"/>
  <c r="I386" i="1"/>
  <c r="F386" i="1"/>
  <c r="E386" i="1"/>
  <c r="E373" i="1"/>
  <c r="I364" i="1"/>
  <c r="G364" i="1"/>
  <c r="E364" i="1"/>
  <c r="I357" i="1"/>
  <c r="G357" i="1"/>
  <c r="H200" i="1"/>
  <c r="F224" i="1"/>
  <c r="H224" i="1"/>
  <c r="F228" i="1"/>
  <c r="H228" i="1"/>
  <c r="I197" i="1"/>
  <c r="E197" i="1"/>
  <c r="G197" i="1"/>
  <c r="J55" i="1"/>
  <c r="I55" i="1"/>
  <c r="F55" i="1"/>
  <c r="E55" i="1"/>
  <c r="J224" i="1" l="1"/>
  <c r="H462" i="1"/>
  <c r="G239" i="1" l="1"/>
  <c r="F46" i="1"/>
  <c r="F50" i="1" s="1"/>
  <c r="I289" i="1" l="1"/>
  <c r="F207" i="1"/>
  <c r="F200" i="1"/>
  <c r="K74" i="1"/>
  <c r="H74" i="1"/>
  <c r="F74" i="1"/>
  <c r="K53" i="1"/>
  <c r="K55" i="1" s="1"/>
  <c r="G455" i="1" l="1"/>
  <c r="I455" i="1"/>
  <c r="E455" i="1"/>
  <c r="F454" i="1"/>
  <c r="H454" i="1"/>
  <c r="G400" i="1"/>
  <c r="I231" i="1" l="1"/>
  <c r="E231" i="1"/>
  <c r="G231" i="1"/>
  <c r="I192" i="1"/>
  <c r="G192" i="1"/>
  <c r="E192" i="1"/>
  <c r="F191" i="1"/>
  <c r="F415" i="1" l="1"/>
  <c r="J449" i="1"/>
  <c r="G439" i="1"/>
  <c r="I439" i="1"/>
  <c r="E439" i="1"/>
  <c r="G435" i="1"/>
  <c r="I435" i="1"/>
  <c r="E435" i="1"/>
  <c r="H431" i="1"/>
  <c r="F431" i="1"/>
  <c r="H434" i="1"/>
  <c r="F434" i="1"/>
  <c r="H433" i="1"/>
  <c r="F433" i="1"/>
  <c r="H432" i="1"/>
  <c r="F432" i="1"/>
  <c r="H427" i="1"/>
  <c r="F427" i="1"/>
  <c r="H426" i="1"/>
  <c r="F426" i="1"/>
  <c r="H429" i="1"/>
  <c r="F429" i="1"/>
  <c r="H424" i="1"/>
  <c r="F424" i="1"/>
  <c r="H423" i="1"/>
  <c r="F423" i="1"/>
  <c r="H425" i="1"/>
  <c r="F425" i="1"/>
  <c r="H428" i="1"/>
  <c r="F428" i="1"/>
  <c r="H430" i="1"/>
  <c r="F430" i="1"/>
  <c r="H412" i="1"/>
  <c r="F412" i="1"/>
  <c r="H413" i="1"/>
  <c r="F413" i="1"/>
  <c r="H416" i="1"/>
  <c r="F416" i="1"/>
  <c r="H419" i="1"/>
  <c r="F419" i="1"/>
  <c r="H418" i="1"/>
  <c r="F418" i="1"/>
  <c r="K449" i="1" l="1"/>
  <c r="J423" i="1"/>
  <c r="K423" i="1" s="1"/>
  <c r="J424" i="1"/>
  <c r="K424" i="1" s="1"/>
  <c r="K432" i="1"/>
  <c r="H435" i="1"/>
  <c r="F435" i="1"/>
  <c r="K435" i="1" l="1"/>
  <c r="J435" i="1"/>
  <c r="I420" i="1"/>
  <c r="G420" i="1"/>
  <c r="E420" i="1"/>
  <c r="H411" i="1"/>
  <c r="F411" i="1"/>
  <c r="H410" i="1"/>
  <c r="F410" i="1"/>
  <c r="H409" i="1"/>
  <c r="F409" i="1"/>
  <c r="H414" i="1"/>
  <c r="F414" i="1"/>
  <c r="H417" i="1"/>
  <c r="H420" i="1" s="1"/>
  <c r="F417" i="1"/>
  <c r="G406" i="1"/>
  <c r="I406" i="1"/>
  <c r="E406" i="1"/>
  <c r="I400" i="1"/>
  <c r="E400" i="1"/>
  <c r="G386" i="1"/>
  <c r="G380" i="1"/>
  <c r="I380" i="1"/>
  <c r="E380" i="1"/>
  <c r="I373" i="1"/>
  <c r="G373" i="1"/>
  <c r="H372" i="1"/>
  <c r="F372" i="1"/>
  <c r="F371" i="1"/>
  <c r="H370" i="1"/>
  <c r="F370" i="1"/>
  <c r="H369" i="1"/>
  <c r="F369" i="1"/>
  <c r="H368" i="1"/>
  <c r="F368" i="1"/>
  <c r="H367" i="1"/>
  <c r="H373" i="1" s="1"/>
  <c r="F367" i="1"/>
  <c r="F373" i="1" s="1"/>
  <c r="G289" i="1"/>
  <c r="H279" i="1"/>
  <c r="H283" i="1" s="1"/>
  <c r="F279" i="1"/>
  <c r="G245" i="1"/>
  <c r="I245" i="1"/>
  <c r="E245" i="1"/>
  <c r="H189" i="1"/>
  <c r="F189" i="1"/>
  <c r="H116" i="1"/>
  <c r="F116" i="1"/>
  <c r="G61" i="1"/>
  <c r="I61" i="1"/>
  <c r="E61" i="1"/>
  <c r="G55" i="1"/>
  <c r="H53" i="1"/>
  <c r="H55" i="1" s="1"/>
  <c r="G37" i="1"/>
  <c r="I37" i="1"/>
  <c r="E37" i="1"/>
  <c r="K22" i="1"/>
  <c r="F20" i="1"/>
  <c r="F19" i="1"/>
  <c r="J19" i="1" s="1"/>
  <c r="K19" i="1" s="1"/>
  <c r="J368" i="1" l="1"/>
  <c r="K368" i="1" s="1"/>
  <c r="J370" i="1"/>
  <c r="K370" i="1" s="1"/>
  <c r="J372" i="1"/>
  <c r="K372" i="1" s="1"/>
  <c r="F420" i="1"/>
  <c r="J20" i="1"/>
  <c r="K20" i="1" s="1"/>
  <c r="J189" i="1"/>
  <c r="J279" i="1"/>
  <c r="F283" i="1"/>
  <c r="H354" i="1"/>
  <c r="F354" i="1"/>
  <c r="K279" i="1" l="1"/>
  <c r="K283" i="1" s="1"/>
  <c r="J283" i="1"/>
  <c r="J420" i="1"/>
  <c r="J373" i="1"/>
  <c r="K367" i="1"/>
  <c r="K373" i="1" s="1"/>
  <c r="K354" i="1" l="1"/>
  <c r="H332" i="1"/>
  <c r="F332" i="1"/>
  <c r="F308" i="1"/>
  <c r="H308" i="1"/>
  <c r="E318" i="1"/>
  <c r="G304" i="1"/>
  <c r="I304" i="1"/>
  <c r="E304" i="1"/>
  <c r="H211" i="1"/>
  <c r="F211" i="1"/>
  <c r="H207" i="1"/>
  <c r="H242" i="1"/>
  <c r="F242" i="1"/>
  <c r="G264" i="1"/>
  <c r="H73" i="1"/>
  <c r="F73" i="1"/>
  <c r="J18" i="1"/>
  <c r="K18" i="1" s="1"/>
  <c r="J17" i="1"/>
  <c r="K17" i="1" s="1"/>
  <c r="H186" i="1"/>
  <c r="F186" i="1"/>
  <c r="G76" i="1"/>
  <c r="I76" i="1"/>
  <c r="E76" i="1"/>
  <c r="J73" i="1" l="1"/>
  <c r="K73" i="1" s="1"/>
  <c r="J207" i="1"/>
  <c r="K207" i="1" s="1"/>
  <c r="J308" i="1"/>
  <c r="K308" i="1" s="1"/>
  <c r="J332" i="1"/>
  <c r="K332" i="1" s="1"/>
  <c r="K242" i="1"/>
  <c r="J186" i="1"/>
  <c r="K186" i="1" s="1"/>
  <c r="F484" i="1"/>
  <c r="H484" i="1"/>
  <c r="J484" i="1" l="1"/>
  <c r="K484" i="1" s="1"/>
  <c r="F31" i="1" l="1"/>
  <c r="H31" i="1"/>
  <c r="H384" i="1"/>
  <c r="J31" i="1" l="1"/>
  <c r="K31" i="1" s="1"/>
  <c r="J469" i="1"/>
  <c r="K469" i="1" s="1"/>
  <c r="H343" i="1"/>
  <c r="F343" i="1"/>
  <c r="G318" i="1"/>
  <c r="K384" i="1" l="1"/>
  <c r="J343" i="1"/>
  <c r="K343" i="1" s="1"/>
  <c r="G139" i="1" l="1"/>
  <c r="E139" i="1"/>
  <c r="F124" i="1"/>
  <c r="F125" i="1"/>
  <c r="F122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H201" i="1"/>
  <c r="H202" i="1"/>
  <c r="H203" i="1"/>
  <c r="H204" i="1"/>
  <c r="H205" i="1"/>
  <c r="H206" i="1"/>
  <c r="H208" i="1"/>
  <c r="H209" i="1"/>
  <c r="H212" i="1"/>
  <c r="H213" i="1"/>
  <c r="H214" i="1"/>
  <c r="H215" i="1"/>
  <c r="H216" i="1"/>
  <c r="H217" i="1"/>
  <c r="H218" i="1"/>
  <c r="H220" i="1"/>
  <c r="H221" i="1"/>
  <c r="H222" i="1"/>
  <c r="H223" i="1"/>
  <c r="H225" i="1"/>
  <c r="H226" i="1"/>
  <c r="H227" i="1"/>
  <c r="F201" i="1"/>
  <c r="F202" i="1"/>
  <c r="F203" i="1"/>
  <c r="F204" i="1"/>
  <c r="F205" i="1"/>
  <c r="F206" i="1"/>
  <c r="F208" i="1"/>
  <c r="F209" i="1"/>
  <c r="F212" i="1"/>
  <c r="F213" i="1"/>
  <c r="F214" i="1"/>
  <c r="F215" i="1"/>
  <c r="F220" i="1"/>
  <c r="F221" i="1"/>
  <c r="F222" i="1"/>
  <c r="F223" i="1"/>
  <c r="F225" i="1"/>
  <c r="F226" i="1"/>
  <c r="F227" i="1"/>
  <c r="G250" i="1"/>
  <c r="I250" i="1"/>
  <c r="E250" i="1"/>
  <c r="H267" i="1"/>
  <c r="G271" i="1"/>
  <c r="I271" i="1"/>
  <c r="E271" i="1"/>
  <c r="H21" i="1"/>
  <c r="F21" i="1"/>
  <c r="E109" i="1"/>
  <c r="H112" i="1"/>
  <c r="F112" i="1"/>
  <c r="G92" i="1"/>
  <c r="H65" i="1"/>
  <c r="H68" i="1"/>
  <c r="H69" i="1"/>
  <c r="H70" i="1"/>
  <c r="H71" i="1"/>
  <c r="H72" i="1"/>
  <c r="F65" i="1"/>
  <c r="F68" i="1"/>
  <c r="F69" i="1"/>
  <c r="F70" i="1"/>
  <c r="F71" i="1"/>
  <c r="F72" i="1"/>
  <c r="F14" i="1"/>
  <c r="J16" i="1"/>
  <c r="H60" i="1"/>
  <c r="G42" i="1"/>
  <c r="E42" i="1"/>
  <c r="H459" i="1" l="1"/>
  <c r="H460" i="1"/>
  <c r="H342" i="1"/>
  <c r="H461" i="1"/>
  <c r="H463" i="1"/>
  <c r="G465" i="1"/>
  <c r="E465" i="1"/>
  <c r="F463" i="1"/>
  <c r="F462" i="1"/>
  <c r="F461" i="1"/>
  <c r="F342" i="1"/>
  <c r="F460" i="1"/>
  <c r="F459" i="1"/>
  <c r="F442" i="1"/>
  <c r="I345" i="1"/>
  <c r="E345" i="1"/>
  <c r="H309" i="1"/>
  <c r="H310" i="1"/>
  <c r="H311" i="1"/>
  <c r="H312" i="1"/>
  <c r="H313" i="1"/>
  <c r="H314" i="1"/>
  <c r="H315" i="1"/>
  <c r="H316" i="1"/>
  <c r="H317" i="1"/>
  <c r="H307" i="1"/>
  <c r="H174" i="1"/>
  <c r="F174" i="1"/>
  <c r="G182" i="1"/>
  <c r="I182" i="1"/>
  <c r="E182" i="1"/>
  <c r="G97" i="1"/>
  <c r="I97" i="1"/>
  <c r="E97" i="1"/>
  <c r="H95" i="1"/>
  <c r="F95" i="1"/>
  <c r="H465" i="1" l="1"/>
  <c r="J342" i="1"/>
  <c r="K342" i="1" s="1"/>
  <c r="J95" i="1"/>
  <c r="K95" i="1" s="1"/>
  <c r="K97" i="1" s="1"/>
  <c r="J462" i="1"/>
  <c r="J461" i="1"/>
  <c r="K206" i="1"/>
  <c r="J465" i="1" l="1"/>
  <c r="I465" i="1"/>
  <c r="K461" i="1"/>
  <c r="K465" i="1" s="1"/>
  <c r="H244" i="1"/>
  <c r="F244" i="1"/>
  <c r="F256" i="1"/>
  <c r="H385" i="1"/>
  <c r="H386" i="1" s="1"/>
  <c r="H293" i="1"/>
  <c r="F293" i="1"/>
  <c r="H268" i="1"/>
  <c r="F268" i="1"/>
  <c r="H274" i="1"/>
  <c r="F274" i="1"/>
  <c r="F60" i="1"/>
  <c r="J60" i="1" s="1"/>
  <c r="K60" i="1" s="1"/>
  <c r="H59" i="1"/>
  <c r="F59" i="1"/>
  <c r="J59" i="1" l="1"/>
  <c r="K59" i="1" s="1"/>
  <c r="K274" i="1"/>
  <c r="J205" i="1"/>
  <c r="K205" i="1" s="1"/>
  <c r="K256" i="1"/>
  <c r="J244" i="1"/>
  <c r="H46" i="1"/>
  <c r="H50" i="1" s="1"/>
  <c r="H58" i="1"/>
  <c r="H61" i="1" s="1"/>
  <c r="F58" i="1"/>
  <c r="F41" i="1"/>
  <c r="H41" i="1"/>
  <c r="H40" i="1"/>
  <c r="F40" i="1"/>
  <c r="K385" i="1" l="1"/>
  <c r="K386" i="1" s="1"/>
  <c r="J61" i="1"/>
  <c r="F61" i="1"/>
  <c r="K244" i="1"/>
  <c r="H42" i="1"/>
  <c r="F42" i="1"/>
  <c r="H30" i="1"/>
  <c r="H32" i="1"/>
  <c r="F30" i="1"/>
  <c r="F32" i="1"/>
  <c r="J30" i="1" l="1"/>
  <c r="K30" i="1" s="1"/>
  <c r="K32" i="1"/>
  <c r="H302" i="1"/>
  <c r="H303" i="1"/>
  <c r="F302" i="1"/>
  <c r="F303" i="1"/>
  <c r="F304" i="1" l="1"/>
  <c r="H304" i="1"/>
  <c r="H172" i="1"/>
  <c r="H173" i="1"/>
  <c r="H11" i="1"/>
  <c r="H167" i="1"/>
  <c r="F172" i="1"/>
  <c r="F173" i="1"/>
  <c r="F11" i="1"/>
  <c r="F167" i="1"/>
  <c r="H107" i="1"/>
  <c r="H108" i="1"/>
  <c r="H106" i="1"/>
  <c r="H96" i="1"/>
  <c r="F107" i="1"/>
  <c r="F108" i="1"/>
  <c r="F106" i="1"/>
  <c r="F96" i="1"/>
  <c r="G109" i="1"/>
  <c r="I109" i="1"/>
  <c r="E92" i="1"/>
  <c r="H91" i="1"/>
  <c r="F91" i="1"/>
  <c r="H176" i="1" l="1"/>
  <c r="J172" i="1"/>
  <c r="J176" i="1" s="1"/>
  <c r="J91" i="1"/>
  <c r="K91" i="1" s="1"/>
  <c r="J11" i="1"/>
  <c r="H109" i="1"/>
  <c r="F109" i="1"/>
  <c r="F176" i="1"/>
  <c r="K173" i="1"/>
  <c r="F13" i="1"/>
  <c r="K172" i="1" l="1"/>
  <c r="K176" i="1" s="1"/>
  <c r="J109" i="1"/>
  <c r="K11" i="1"/>
  <c r="H349" i="1"/>
  <c r="H350" i="1"/>
  <c r="H348" i="1"/>
  <c r="F349" i="1"/>
  <c r="F350" i="1"/>
  <c r="F348" i="1"/>
  <c r="H321" i="1"/>
  <c r="F321" i="1"/>
  <c r="H339" i="1"/>
  <c r="H340" i="1"/>
  <c r="H341" i="1"/>
  <c r="H338" i="1"/>
  <c r="F339" i="1"/>
  <c r="F341" i="1"/>
  <c r="F338" i="1"/>
  <c r="H474" i="1"/>
  <c r="H473" i="1"/>
  <c r="F474" i="1"/>
  <c r="F473" i="1"/>
  <c r="H476" i="1" l="1"/>
  <c r="F476" i="1"/>
  <c r="F345" i="1"/>
  <c r="H345" i="1"/>
  <c r="H479" i="1"/>
  <c r="H480" i="1"/>
  <c r="H481" i="1"/>
  <c r="H482" i="1"/>
  <c r="H483" i="1"/>
  <c r="H485" i="1"/>
  <c r="F479" i="1"/>
  <c r="F480" i="1"/>
  <c r="F481" i="1"/>
  <c r="F482" i="1"/>
  <c r="F483" i="1"/>
  <c r="F485" i="1"/>
  <c r="H376" i="1"/>
  <c r="H377" i="1"/>
  <c r="F376" i="1"/>
  <c r="F377" i="1"/>
  <c r="H360" i="1"/>
  <c r="H364" i="1" s="1"/>
  <c r="H378" i="1"/>
  <c r="H379" i="1"/>
  <c r="H395" i="1"/>
  <c r="F360" i="1"/>
  <c r="F364" i="1" s="1"/>
  <c r="F378" i="1"/>
  <c r="F379" i="1"/>
  <c r="F395" i="1"/>
  <c r="H355" i="1"/>
  <c r="H357" i="1" s="1"/>
  <c r="H403" i="1"/>
  <c r="H450" i="1"/>
  <c r="F355" i="1"/>
  <c r="F357" i="1" s="1"/>
  <c r="F403" i="1"/>
  <c r="F450" i="1"/>
  <c r="H398" i="1"/>
  <c r="H399" i="1"/>
  <c r="H396" i="1"/>
  <c r="H397" i="1"/>
  <c r="H391" i="1"/>
  <c r="F398" i="1"/>
  <c r="F399" i="1"/>
  <c r="F396" i="1"/>
  <c r="F397" i="1"/>
  <c r="F391" i="1"/>
  <c r="H452" i="1"/>
  <c r="H393" i="1"/>
  <c r="H453" i="1"/>
  <c r="H443" i="1"/>
  <c r="H117" i="1"/>
  <c r="H119" i="1" s="1"/>
  <c r="F452" i="1"/>
  <c r="F393" i="1"/>
  <c r="F453" i="1"/>
  <c r="F443" i="1"/>
  <c r="F445" i="1" s="1"/>
  <c r="F117" i="1"/>
  <c r="H404" i="1"/>
  <c r="H394" i="1"/>
  <c r="H442" i="1"/>
  <c r="F404" i="1"/>
  <c r="F394" i="1"/>
  <c r="H451" i="1"/>
  <c r="H243" i="1"/>
  <c r="H392" i="1"/>
  <c r="F451" i="1"/>
  <c r="F243" i="1"/>
  <c r="F392" i="1"/>
  <c r="H438" i="1"/>
  <c r="F438" i="1"/>
  <c r="H326" i="1"/>
  <c r="H327" i="1"/>
  <c r="H328" i="1"/>
  <c r="H329" i="1"/>
  <c r="H330" i="1"/>
  <c r="H331" i="1"/>
  <c r="H325" i="1"/>
  <c r="F326" i="1"/>
  <c r="F327" i="1"/>
  <c r="F328" i="1"/>
  <c r="F329" i="1"/>
  <c r="F330" i="1"/>
  <c r="F331" i="1"/>
  <c r="F333" i="1"/>
  <c r="F325" i="1"/>
  <c r="F309" i="1"/>
  <c r="F310" i="1"/>
  <c r="F311" i="1"/>
  <c r="F312" i="1"/>
  <c r="F313" i="1"/>
  <c r="F314" i="1"/>
  <c r="F315" i="1"/>
  <c r="F316" i="1"/>
  <c r="F317" i="1"/>
  <c r="F307" i="1"/>
  <c r="H164" i="1"/>
  <c r="H165" i="1"/>
  <c r="H168" i="1"/>
  <c r="H162" i="1"/>
  <c r="F163" i="1"/>
  <c r="F164" i="1"/>
  <c r="F165" i="1"/>
  <c r="F166" i="1"/>
  <c r="F168" i="1"/>
  <c r="F162" i="1"/>
  <c r="H142" i="1"/>
  <c r="H143" i="1"/>
  <c r="H144" i="1"/>
  <c r="H145" i="1"/>
  <c r="H146" i="1"/>
  <c r="H147" i="1"/>
  <c r="H148" i="1"/>
  <c r="H149" i="1"/>
  <c r="H150" i="1"/>
  <c r="H151" i="1"/>
  <c r="H153" i="1"/>
  <c r="H154" i="1"/>
  <c r="H155" i="1"/>
  <c r="H158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H124" i="1"/>
  <c r="H125" i="1"/>
  <c r="H126" i="1"/>
  <c r="J126" i="1" s="1"/>
  <c r="H129" i="1"/>
  <c r="H130" i="1"/>
  <c r="J130" i="1" s="1"/>
  <c r="H133" i="1"/>
  <c r="H134" i="1"/>
  <c r="J134" i="1" s="1"/>
  <c r="H135" i="1"/>
  <c r="H136" i="1"/>
  <c r="H137" i="1"/>
  <c r="H138" i="1"/>
  <c r="F123" i="1"/>
  <c r="H13" i="1"/>
  <c r="J13" i="1" s="1"/>
  <c r="H15" i="1"/>
  <c r="H36" i="1"/>
  <c r="H37" i="1" s="1"/>
  <c r="F15" i="1"/>
  <c r="F36" i="1"/>
  <c r="F37" i="1" s="1"/>
  <c r="H12" i="1"/>
  <c r="J70" i="1"/>
  <c r="F12" i="1"/>
  <c r="H80" i="1"/>
  <c r="H81" i="1"/>
  <c r="H82" i="1"/>
  <c r="H83" i="1"/>
  <c r="H79" i="1"/>
  <c r="F80" i="1"/>
  <c r="F81" i="1"/>
  <c r="F82" i="1"/>
  <c r="F83" i="1"/>
  <c r="F79" i="1"/>
  <c r="H88" i="1"/>
  <c r="H89" i="1"/>
  <c r="H90" i="1"/>
  <c r="H87" i="1"/>
  <c r="F88" i="1"/>
  <c r="F89" i="1"/>
  <c r="F90" i="1"/>
  <c r="F87" i="1"/>
  <c r="H261" i="1"/>
  <c r="H262" i="1"/>
  <c r="F261" i="1"/>
  <c r="J261" i="1" s="1"/>
  <c r="J264" i="1" s="1"/>
  <c r="F262" i="1"/>
  <c r="H64" i="1"/>
  <c r="H76" i="1" s="1"/>
  <c r="H288" i="1"/>
  <c r="H292" i="1"/>
  <c r="F64" i="1"/>
  <c r="F76" i="1" s="1"/>
  <c r="F287" i="1"/>
  <c r="F292" i="1"/>
  <c r="H269" i="1"/>
  <c r="H270" i="1"/>
  <c r="F267" i="1"/>
  <c r="F269" i="1"/>
  <c r="F270" i="1"/>
  <c r="H294" i="1"/>
  <c r="H295" i="1"/>
  <c r="H296" i="1"/>
  <c r="F294" i="1"/>
  <c r="F295" i="1"/>
  <c r="F296" i="1"/>
  <c r="H210" i="1"/>
  <c r="F210" i="1"/>
  <c r="F231" i="1" s="1"/>
  <c r="H235" i="1"/>
  <c r="H236" i="1"/>
  <c r="H238" i="1"/>
  <c r="F235" i="1"/>
  <c r="F236" i="1"/>
  <c r="F238" i="1"/>
  <c r="H248" i="1"/>
  <c r="F248" i="1"/>
  <c r="F254" i="1"/>
  <c r="F255" i="1"/>
  <c r="F253" i="1"/>
  <c r="H249" i="1"/>
  <c r="F249" i="1"/>
  <c r="H100" i="1"/>
  <c r="H101" i="1"/>
  <c r="H102" i="1"/>
  <c r="F100" i="1"/>
  <c r="F101" i="1"/>
  <c r="F102" i="1"/>
  <c r="H181" i="1"/>
  <c r="H179" i="1"/>
  <c r="F181" i="1"/>
  <c r="F179" i="1"/>
  <c r="H195" i="1"/>
  <c r="H197" i="1" s="1"/>
  <c r="H187" i="1"/>
  <c r="H188" i="1"/>
  <c r="H190" i="1"/>
  <c r="H185" i="1"/>
  <c r="F187" i="1"/>
  <c r="F188" i="1"/>
  <c r="F190" i="1"/>
  <c r="F185" i="1"/>
  <c r="F195" i="1"/>
  <c r="F197" i="1" s="1"/>
  <c r="J203" i="1"/>
  <c r="K203" i="1" s="1"/>
  <c r="J200" i="1"/>
  <c r="K200" i="1" s="1"/>
  <c r="F335" i="1" l="1"/>
  <c r="J139" i="1"/>
  <c r="H139" i="1"/>
  <c r="F258" i="1"/>
  <c r="H264" i="1"/>
  <c r="F27" i="1"/>
  <c r="H27" i="1"/>
  <c r="F239" i="1"/>
  <c r="H239" i="1"/>
  <c r="H445" i="1"/>
  <c r="F276" i="1"/>
  <c r="F455" i="1"/>
  <c r="H455" i="1"/>
  <c r="H231" i="1"/>
  <c r="F192" i="1"/>
  <c r="H192" i="1"/>
  <c r="J101" i="1"/>
  <c r="F289" i="1"/>
  <c r="H289" i="1"/>
  <c r="F439" i="1"/>
  <c r="H439" i="1"/>
  <c r="F406" i="1"/>
  <c r="H406" i="1"/>
  <c r="F400" i="1"/>
  <c r="H400" i="1"/>
  <c r="F380" i="1"/>
  <c r="H380" i="1"/>
  <c r="F245" i="1"/>
  <c r="H245" i="1"/>
  <c r="F97" i="1"/>
  <c r="F119" i="1"/>
  <c r="H97" i="1"/>
  <c r="F264" i="1"/>
  <c r="J295" i="1"/>
  <c r="J188" i="1"/>
  <c r="K188" i="1" s="1"/>
  <c r="J288" i="1"/>
  <c r="J289" i="1" s="1"/>
  <c r="J64" i="1"/>
  <c r="K64" i="1" s="1"/>
  <c r="F139" i="1"/>
  <c r="F250" i="1"/>
  <c r="F271" i="1"/>
  <c r="H250" i="1"/>
  <c r="H271" i="1"/>
  <c r="J36" i="1"/>
  <c r="J37" i="1" s="1"/>
  <c r="H182" i="1"/>
  <c r="F182" i="1"/>
  <c r="J12" i="1"/>
  <c r="J72" i="1"/>
  <c r="F92" i="1"/>
  <c r="H92" i="1"/>
  <c r="J65" i="1"/>
  <c r="K201" i="1"/>
  <c r="J202" i="1"/>
  <c r="K212" i="1"/>
  <c r="J213" i="1"/>
  <c r="K213" i="1" s="1"/>
  <c r="J214" i="1"/>
  <c r="K214" i="1" s="1"/>
  <c r="J215" i="1"/>
  <c r="K215" i="1" s="1"/>
  <c r="J216" i="1"/>
  <c r="K216" i="1" s="1"/>
  <c r="J217" i="1"/>
  <c r="K217" i="1" s="1"/>
  <c r="J221" i="1"/>
  <c r="K221" i="1" s="1"/>
  <c r="K223" i="1"/>
  <c r="J227" i="1"/>
  <c r="K295" i="1" l="1"/>
  <c r="K292" i="1"/>
  <c r="K202" i="1"/>
  <c r="K288" i="1"/>
  <c r="K192" i="1"/>
  <c r="J192" i="1"/>
  <c r="J76" i="1"/>
  <c r="K181" i="1" l="1"/>
  <c r="F169" i="1"/>
  <c r="G169" i="1"/>
  <c r="H169" i="1"/>
  <c r="I169" i="1"/>
  <c r="E169" i="1"/>
  <c r="K70" i="1"/>
  <c r="K397" i="1"/>
  <c r="K130" i="1" l="1"/>
  <c r="F486" i="1"/>
  <c r="G486" i="1"/>
  <c r="H486" i="1"/>
  <c r="I486" i="1"/>
  <c r="E486" i="1"/>
  <c r="F470" i="1"/>
  <c r="G470" i="1"/>
  <c r="H470" i="1"/>
  <c r="I470" i="1"/>
  <c r="E470" i="1"/>
  <c r="J235" i="1"/>
  <c r="K236" i="1"/>
  <c r="K235" i="1" l="1"/>
  <c r="K239" i="1" s="1"/>
  <c r="J239" i="1"/>
  <c r="J479" i="1"/>
  <c r="K479" i="1" s="1"/>
  <c r="J480" i="1"/>
  <c r="K480" i="1" s="1"/>
  <c r="J482" i="1"/>
  <c r="K482" i="1" s="1"/>
  <c r="J483" i="1"/>
  <c r="K483" i="1" s="1"/>
  <c r="J485" i="1"/>
  <c r="K485" i="1" s="1"/>
  <c r="J195" i="1"/>
  <c r="J197" i="1" s="1"/>
  <c r="K255" i="1"/>
  <c r="K486" i="1" l="1"/>
  <c r="K195" i="1"/>
  <c r="K197" i="1" s="1"/>
  <c r="J486" i="1"/>
  <c r="K68" i="1"/>
  <c r="J452" i="1"/>
  <c r="J158" i="1"/>
  <c r="K158" i="1" s="1"/>
  <c r="K150" i="1"/>
  <c r="J398" i="1"/>
  <c r="K398" i="1" s="1"/>
  <c r="J315" i="1"/>
  <c r="K303" i="1"/>
  <c r="K15" i="1"/>
  <c r="K72" i="1" l="1"/>
  <c r="F159" i="1"/>
  <c r="G159" i="1"/>
  <c r="H159" i="1"/>
  <c r="K156" i="1"/>
  <c r="K474" i="1"/>
  <c r="F465" i="1"/>
  <c r="K400" i="1"/>
  <c r="K403" i="1"/>
  <c r="J179" i="1"/>
  <c r="K179" i="1" l="1"/>
  <c r="F33" i="1"/>
  <c r="G33" i="1"/>
  <c r="H33" i="1"/>
  <c r="I33" i="1"/>
  <c r="E33" i="1"/>
  <c r="H335" i="1"/>
  <c r="K126" i="1"/>
  <c r="F84" i="1"/>
  <c r="G84" i="1"/>
  <c r="H84" i="1"/>
  <c r="I84" i="1"/>
  <c r="E84" i="1"/>
  <c r="J330" i="1"/>
  <c r="K330" i="1" s="1"/>
  <c r="J331" i="1"/>
  <c r="K331" i="1" s="1"/>
  <c r="J312" i="1"/>
  <c r="F103" i="1"/>
  <c r="G103" i="1"/>
  <c r="H103" i="1"/>
  <c r="I103" i="1"/>
  <c r="E103" i="1"/>
  <c r="K14" i="1"/>
  <c r="K109" i="1" l="1"/>
  <c r="J451" i="1" l="1"/>
  <c r="K451" i="1" s="1"/>
  <c r="J243" i="1"/>
  <c r="J325" i="1"/>
  <c r="J310" i="1"/>
  <c r="J316" i="1"/>
  <c r="K316" i="1" s="1"/>
  <c r="E351" i="1"/>
  <c r="F351" i="1"/>
  <c r="G351" i="1"/>
  <c r="H351" i="1"/>
  <c r="I351" i="1"/>
  <c r="E322" i="1"/>
  <c r="F322" i="1"/>
  <c r="G322" i="1"/>
  <c r="H322" i="1"/>
  <c r="I322" i="1"/>
  <c r="F318" i="1"/>
  <c r="H318" i="1"/>
  <c r="I318" i="1"/>
  <c r="G113" i="1"/>
  <c r="H113" i="1"/>
  <c r="I113" i="1"/>
  <c r="F113" i="1"/>
  <c r="E113" i="1"/>
  <c r="J89" i="1"/>
  <c r="K89" i="1" s="1"/>
  <c r="J88" i="1"/>
  <c r="K88" i="1" s="1"/>
  <c r="J83" i="1"/>
  <c r="K83" i="1" s="1"/>
  <c r="J81" i="1"/>
  <c r="K71" i="1"/>
  <c r="K69" i="1"/>
  <c r="J162" i="1"/>
  <c r="J167" i="1"/>
  <c r="K167" i="1" s="1"/>
  <c r="K166" i="1"/>
  <c r="J164" i="1"/>
  <c r="K164" i="1" s="1"/>
  <c r="K149" i="1"/>
  <c r="J147" i="1"/>
  <c r="K147" i="1" s="1"/>
  <c r="J144" i="1"/>
  <c r="K144" i="1" s="1"/>
  <c r="J143" i="1"/>
  <c r="K143" i="1" s="1"/>
  <c r="J142" i="1"/>
  <c r="J159" i="1" s="1"/>
  <c r="K136" i="1"/>
  <c r="J355" i="1"/>
  <c r="J357" i="1" s="1"/>
  <c r="J473" i="1"/>
  <c r="J476" i="1" s="1"/>
  <c r="J377" i="1"/>
  <c r="K377" i="1" s="1"/>
  <c r="J379" i="1"/>
  <c r="K379" i="1" s="1"/>
  <c r="J360" i="1"/>
  <c r="J364" i="1" s="1"/>
  <c r="J438" i="1"/>
  <c r="J439" i="1" s="1"/>
  <c r="J442" i="1"/>
  <c r="J450" i="1"/>
  <c r="J350" i="1"/>
  <c r="K350" i="1" s="1"/>
  <c r="J349" i="1"/>
  <c r="K349" i="1" s="1"/>
  <c r="J348" i="1"/>
  <c r="K348" i="1" s="1"/>
  <c r="J341" i="1"/>
  <c r="K341" i="1" s="1"/>
  <c r="J338" i="1"/>
  <c r="J333" i="1"/>
  <c r="J329" i="1"/>
  <c r="K329" i="1" s="1"/>
  <c r="K328" i="1"/>
  <c r="J327" i="1"/>
  <c r="K327" i="1" s="1"/>
  <c r="K321" i="1"/>
  <c r="K322" i="1" s="1"/>
  <c r="J307" i="1"/>
  <c r="J302" i="1"/>
  <c r="K100" i="1"/>
  <c r="J249" i="1"/>
  <c r="K249" i="1" s="1"/>
  <c r="J248" i="1"/>
  <c r="J210" i="1"/>
  <c r="J231" i="1" s="1"/>
  <c r="J269" i="1"/>
  <c r="J27" i="1"/>
  <c r="J97" i="1"/>
  <c r="K112" i="1"/>
  <c r="K113" i="1" s="1"/>
  <c r="J41" i="1"/>
  <c r="K41" i="1" s="1"/>
  <c r="K40" i="1"/>
  <c r="K36" i="1"/>
  <c r="K37" i="1" s="1"/>
  <c r="K16" i="1"/>
  <c r="K13" i="1"/>
  <c r="K127" i="1"/>
  <c r="K139" i="1" s="1"/>
  <c r="J335" i="1" l="1"/>
  <c r="K307" i="1"/>
  <c r="J318" i="1"/>
  <c r="K81" i="1"/>
  <c r="K84" i="1" s="1"/>
  <c r="J84" i="1"/>
  <c r="K142" i="1"/>
  <c r="K159" i="1" s="1"/>
  <c r="F489" i="1"/>
  <c r="K442" i="1"/>
  <c r="K445" i="1" s="1"/>
  <c r="J445" i="1"/>
  <c r="J455" i="1"/>
  <c r="K23" i="1"/>
  <c r="J380" i="1"/>
  <c r="J400" i="1"/>
  <c r="K406" i="1"/>
  <c r="J406" i="1"/>
  <c r="K360" i="1"/>
  <c r="K364" i="1" s="1"/>
  <c r="K355" i="1"/>
  <c r="K357" i="1" s="1"/>
  <c r="J245" i="1"/>
  <c r="K58" i="1"/>
  <c r="K61" i="1" s="1"/>
  <c r="J304" i="1"/>
  <c r="K261" i="1"/>
  <c r="K264" i="1" s="1"/>
  <c r="K243" i="1"/>
  <c r="K210" i="1"/>
  <c r="K231" i="1" s="1"/>
  <c r="J271" i="1"/>
  <c r="K248" i="1"/>
  <c r="K250" i="1" s="1"/>
  <c r="J250" i="1"/>
  <c r="K42" i="1"/>
  <c r="J42" i="1"/>
  <c r="K338" i="1"/>
  <c r="K345" i="1" s="1"/>
  <c r="J345" i="1"/>
  <c r="K310" i="1"/>
  <c r="J182" i="1"/>
  <c r="J92" i="1"/>
  <c r="J470" i="1"/>
  <c r="J169" i="1"/>
  <c r="K162" i="1"/>
  <c r="K169" i="1" s="1"/>
  <c r="K473" i="1"/>
  <c r="K476" i="1" s="1"/>
  <c r="K450" i="1"/>
  <c r="K455" i="1" s="1"/>
  <c r="K302" i="1"/>
  <c r="J33" i="1"/>
  <c r="K325" i="1"/>
  <c r="K92" i="1"/>
  <c r="K12" i="1"/>
  <c r="K468" i="1"/>
  <c r="K470" i="1" s="1"/>
  <c r="K438" i="1"/>
  <c r="K439" i="1" s="1"/>
  <c r="J103" i="1"/>
  <c r="K253" i="1"/>
  <c r="K258" i="1" s="1"/>
  <c r="K267" i="1"/>
  <c r="K271" i="1" s="1"/>
  <c r="K351" i="1"/>
  <c r="J322" i="1"/>
  <c r="J113" i="1"/>
  <c r="J351" i="1"/>
  <c r="K333" i="1"/>
  <c r="K75" i="1"/>
  <c r="K101" i="1"/>
  <c r="K65" i="1"/>
  <c r="K76" i="1" s="1"/>
  <c r="K318" i="1" l="1"/>
  <c r="K335" i="1"/>
  <c r="K27" i="1"/>
  <c r="K245" i="1"/>
  <c r="K380" i="1"/>
  <c r="K304" i="1"/>
  <c r="K182" i="1"/>
  <c r="K33" i="1"/>
  <c r="K103" i="1"/>
</calcChain>
</file>

<file path=xl/sharedStrings.xml><?xml version="1.0" encoding="utf-8"?>
<sst xmlns="http://schemas.openxmlformats.org/spreadsheetml/2006/main" count="1368" uniqueCount="525">
  <si>
    <t>Cargo</t>
  </si>
  <si>
    <t>AFP</t>
  </si>
  <si>
    <t>ISR</t>
  </si>
  <si>
    <t>SFS</t>
  </si>
  <si>
    <t>Otros Desc.</t>
  </si>
  <si>
    <t>Total Desc.</t>
  </si>
  <si>
    <t>Neto</t>
  </si>
  <si>
    <t>OFICINA NACIONAL DE ESTADISTICAS- ONE</t>
  </si>
  <si>
    <t>MERCEDES EMILIA ABREU TAPIA</t>
  </si>
  <si>
    <t>ARACELY MEDINA PEREZ</t>
  </si>
  <si>
    <t>SECRETARIO (A)</t>
  </si>
  <si>
    <t>CECILIA MERCEDES BELLIARD VARGAS</t>
  </si>
  <si>
    <t>DIRECTOR (A)</t>
  </si>
  <si>
    <t xml:space="preserve">Subtotal </t>
  </si>
  <si>
    <t>DIVISION DE RELACIONES INTERNACIONALES - ONE</t>
  </si>
  <si>
    <t>TECNICO</t>
  </si>
  <si>
    <t>KENIA ORQUIDEA SANCHEZ FELIX</t>
  </si>
  <si>
    <t>ENCARGADO (A)</t>
  </si>
  <si>
    <t>DEPARTAMENTO DE PLANIFICACION Y DESARROLLO- ONE</t>
  </si>
  <si>
    <t>AUXILIAR ADMINISTRATIVO II</t>
  </si>
  <si>
    <t>MIGUELINA LORENZO MARTINEZ</t>
  </si>
  <si>
    <t>SECRETARIA</t>
  </si>
  <si>
    <t>GISELLE LICELOT CORDERO BALBUENA</t>
  </si>
  <si>
    <t>DIGITADOR (A)</t>
  </si>
  <si>
    <t>ANALISTA CALIDAD EN LA GESTIO</t>
  </si>
  <si>
    <t>ANA YUDELKA MATEO MATEO</t>
  </si>
  <si>
    <t>ANYELA MELODY DE LEON MEJIA</t>
  </si>
  <si>
    <t>ENC. DIV. CALIDAD EN LA GESTI</t>
  </si>
  <si>
    <t>SERYIRA JOSEFINA DURAN ORTIZ</t>
  </si>
  <si>
    <t>ENC. DIV. DESARROLLO HUMANO Y</t>
  </si>
  <si>
    <t>ROSANNA ALTAGRACIA PEREZ GARCIA</t>
  </si>
  <si>
    <t>JULISSA AIMEE CANARIO ACOSTA</t>
  </si>
  <si>
    <t>WENDOLIS MICELI GARCIA</t>
  </si>
  <si>
    <t>DEPARTAMENTO JURIDICO - ONE</t>
  </si>
  <si>
    <t>NERY PEREZ SUBERVI</t>
  </si>
  <si>
    <t>ABOGADO (A) I</t>
  </si>
  <si>
    <t>HECTOR DANILO DUARTE MERCEDES</t>
  </si>
  <si>
    <t>MARIA MIGUELINA PAULINO BOMTTEMPO</t>
  </si>
  <si>
    <t>ROBERT ANTONIO CUSTODIO BAEZ</t>
  </si>
  <si>
    <t>ADMINISTRADOR DE REDES</t>
  </si>
  <si>
    <t>JULIO IVAN PERALTA GUZMAN</t>
  </si>
  <si>
    <t>SOPORTE INFORMATICO</t>
  </si>
  <si>
    <t>SOPORTE TECNICO</t>
  </si>
  <si>
    <t>ERNESTO ANTONIO MONTERO</t>
  </si>
  <si>
    <t>SOPORTE TECNICO DE REDES Y CO</t>
  </si>
  <si>
    <t>DANNY ALMONTE MORA</t>
  </si>
  <si>
    <t>SOPORTE TECNICO DE SISTEMAS</t>
  </si>
  <si>
    <t>DANIEL PACHECO TAVAREZ</t>
  </si>
  <si>
    <t>NESTOR CLAUDIO PEREYRA SANTOS</t>
  </si>
  <si>
    <t>ROBERTO ARGELIS SORIANO SEGURA</t>
  </si>
  <si>
    <t>NEUTA NELSA RAMOS MADERA</t>
  </si>
  <si>
    <t>BELLANIRIS ALTAGRACIA HILARIO SANCH</t>
  </si>
  <si>
    <t>DAYRA MAGDALENA FERRERAS FOLCH</t>
  </si>
  <si>
    <t>ZAURA BELLIARD VARGAS</t>
  </si>
  <si>
    <t>ELBA LUCIDENIS MEDRANO FORTUNA</t>
  </si>
  <si>
    <t>DOMINGO ANTONIO VARGAS RODRIGUEZ</t>
  </si>
  <si>
    <t>MENSAJERO INTERNO</t>
  </si>
  <si>
    <t>ALICIA GERMOSEN MATEO</t>
  </si>
  <si>
    <t>AUXILIAR CONTABILIDAD</t>
  </si>
  <si>
    <t>AUSTRIA OVIEDO SANCHEZ</t>
  </si>
  <si>
    <t>AUXILIAR DE CONTABILIDAD</t>
  </si>
  <si>
    <t>RAFAEL AUGUSTO RODRIGUEZ PARRA</t>
  </si>
  <si>
    <t>AUXILIAR</t>
  </si>
  <si>
    <t>SECCION DE TESORERIA- ONE</t>
  </si>
  <si>
    <t>AURA GREGORIA POLANCO JEREZ DE FISC</t>
  </si>
  <si>
    <t>SECCION DE NOMINAS- ONE</t>
  </si>
  <si>
    <t>FIOR D' ALIZA DEL CARMEN ROSARIO PA</t>
  </si>
  <si>
    <t>ROMARIS GARCIA JAVIER</t>
  </si>
  <si>
    <t>SECCION DE CORRESPONDENCIA- ONE</t>
  </si>
  <si>
    <t>HIRMA ISABEL APONTE CHAPMAN</t>
  </si>
  <si>
    <t>FOTOCOPIADOR</t>
  </si>
  <si>
    <t>CARLOS LEANDRO PUELLO</t>
  </si>
  <si>
    <t>MENSAJERO EXTERNO</t>
  </si>
  <si>
    <t>BERKIS ROSARIO SANTANA</t>
  </si>
  <si>
    <t>AUXILIAR ARCHIVO Y CORRESPOND</t>
  </si>
  <si>
    <t>DIOSELINA MOQUETE GARCIA</t>
  </si>
  <si>
    <t>AUXILIAR ADMINISTRATIVO I</t>
  </si>
  <si>
    <t>SECCION DE ARCHIVO- ONE</t>
  </si>
  <si>
    <t>RECEPCIONISTA</t>
  </si>
  <si>
    <t>SECCION DE SERVICIOS GENERALES- ONE</t>
  </si>
  <si>
    <t>ANGEL LUIS GOMEZ SANTOS</t>
  </si>
  <si>
    <t>CONSERJE</t>
  </si>
  <si>
    <t>MARTA YRIS AGESTA ROSARIO</t>
  </si>
  <si>
    <t>EZEQUIEL SEGURA PEREZ</t>
  </si>
  <si>
    <t>LUZ MARIA MERCEDES REYNOSO</t>
  </si>
  <si>
    <t>LUCIA ANTONIA ACOSTA ABREU</t>
  </si>
  <si>
    <t>SUPERVISOR ALMACEN</t>
  </si>
  <si>
    <t>CARLOS MANUEL NOVARRO MENDEZ</t>
  </si>
  <si>
    <t>AYUDANTE MANTENIMIENTO</t>
  </si>
  <si>
    <t>CANDIDA VALDEZ SANCHEZ</t>
  </si>
  <si>
    <t>ANTONIA LUCIANO</t>
  </si>
  <si>
    <t>TOMAS AQUINO FANINI MOREL</t>
  </si>
  <si>
    <t>CHOFER I</t>
  </si>
  <si>
    <t>MARIA LOURDES RAMIREZ</t>
  </si>
  <si>
    <t>ANACLETO TAVERAS Y VASQUEZ</t>
  </si>
  <si>
    <t>NAITSABES MERCEDES ROSARIO PIMENTEL</t>
  </si>
  <si>
    <t>FRANCISCO ANTONIO ARIAS MARTINEZ</t>
  </si>
  <si>
    <t>CHOFER</t>
  </si>
  <si>
    <t>ESCUELA NACIONAL DE ESTADISTICA- ONE</t>
  </si>
  <si>
    <t>PAOLA GISSEL LAMA SANCHEZ</t>
  </si>
  <si>
    <t>COORDINADORA ADMINISTRATIVA</t>
  </si>
  <si>
    <t>RICARDO ERNESTO SUNCAR REYES</t>
  </si>
  <si>
    <t>ANALISTA CAPACITACION Y DESAR</t>
  </si>
  <si>
    <t>FRANCISCO IRENEO CACERES UREﾑA</t>
  </si>
  <si>
    <t>DIRECTOR DE CENSOS Y ENCUESTA</t>
  </si>
  <si>
    <t>DIRECCION DE CENSOS Y ENCUESTAS- ONE</t>
  </si>
  <si>
    <t>JULIO JIMENEZ PEREZ</t>
  </si>
  <si>
    <t>COORDINADOR DE LOGISTICA</t>
  </si>
  <si>
    <t>DEPARTAMENTO DE CENSOS- ONE</t>
  </si>
  <si>
    <t>FRANCISCO ABEL ABREU FLORES</t>
  </si>
  <si>
    <t>TECNICO ANALISTA</t>
  </si>
  <si>
    <t>LUIS DARIO FELIZ SANTANA</t>
  </si>
  <si>
    <t>OLGA CELESTE MUﾑOZ PEﾑA</t>
  </si>
  <si>
    <t>SHELILA E DEL C DE JESUS RUIZ SILVE</t>
  </si>
  <si>
    <t>ENCARGADO DIV. DE CENSOS DE P</t>
  </si>
  <si>
    <t>BRAUDILIA MICELANIA GARCIA VICENTE</t>
  </si>
  <si>
    <t>AUXILIAR ESTADISTICA</t>
  </si>
  <si>
    <t>DIVISION DE OPERACIONES CENSALES- ONE</t>
  </si>
  <si>
    <t>MARIA RITA PARRA CASTILLO</t>
  </si>
  <si>
    <t>DEPARTAMENTO DE ENCUESTAS- ONE</t>
  </si>
  <si>
    <t>MARY RODRIGUEZ DE OLEO</t>
  </si>
  <si>
    <t>COORDINADOR (A)</t>
  </si>
  <si>
    <t>JOSE ANIBAL JIMENEZ GUILLEN</t>
  </si>
  <si>
    <t>JOSEFINA ALTAGRACIA ESPINAL MATEO</t>
  </si>
  <si>
    <t>ENCARGADO DIVISION DE OPERACI</t>
  </si>
  <si>
    <t>RAFAELA CRISANTA JIMENEZ ROSARIO</t>
  </si>
  <si>
    <t>WILLY NEY OTAﾑEZ REYES</t>
  </si>
  <si>
    <t>ANGELA ANTONIA CARRASCO SOSA</t>
  </si>
  <si>
    <t>ANALISTA</t>
  </si>
  <si>
    <t>BIRMANIA ALTAGRACIA SANCHEZ ROSARIO</t>
  </si>
  <si>
    <t>DARWIN ERIAM ENCARNACION RODRIGUEZ</t>
  </si>
  <si>
    <t>ANALISTA DE METODOLOGIA</t>
  </si>
  <si>
    <t>RAFAELA MARIA ROCHA MEDINA</t>
  </si>
  <si>
    <t>DIVISION DE OPERACIONES ENCUESTALES- ONE</t>
  </si>
  <si>
    <t>CLARA INES GUERRERO PEREZ</t>
  </si>
  <si>
    <t>DIGITADOR</t>
  </si>
  <si>
    <t>ELIECIN ESTEBAN HERRERA SOTO</t>
  </si>
  <si>
    <t>FRANCISCO JAVIER FERMIN VILLAR</t>
  </si>
  <si>
    <t>TECNICO DE ESTADISTICAS ESTRU</t>
  </si>
  <si>
    <t>LEIDY DARIHANA ZABALA DE LOS SANTOS</t>
  </si>
  <si>
    <t>YENSY MERCEDES MARTINEZ MEDINA</t>
  </si>
  <si>
    <t>ANALISTA DE ESTADISTICAS ESTR</t>
  </si>
  <si>
    <t>ALTAGRACIA MARIA PINALES SUAREZ</t>
  </si>
  <si>
    <t>ANA MARIA PEREZ PEREZ</t>
  </si>
  <si>
    <t>ENMANUEL DE JESUS MADERA LOPEZ</t>
  </si>
  <si>
    <t>SUPERVISORA</t>
  </si>
  <si>
    <t>LEONARDO ANTONIO PEREZ SUERO</t>
  </si>
  <si>
    <t>LUZ SAGRARIO MOREL DE JESUS</t>
  </si>
  <si>
    <t>MATILDE GUZMAN HENRIQUEZ</t>
  </si>
  <si>
    <t>NELLY MERCEDES</t>
  </si>
  <si>
    <t>SIOMARA ARIAS HERRERA</t>
  </si>
  <si>
    <t>YRIS PEGUERO VELOZ</t>
  </si>
  <si>
    <t>CECILIA ROSADO GALVA</t>
  </si>
  <si>
    <t>TECNICO I</t>
  </si>
  <si>
    <t>ELBA ALTAGRACIA DE LANCER REYES</t>
  </si>
  <si>
    <t>HECTOR RADHAMES PIMENTEL AQUINO</t>
  </si>
  <si>
    <t>JUAN DE REGLA ENCARNACION DE AZA</t>
  </si>
  <si>
    <t>MARIANA DE LEON DE LEON</t>
  </si>
  <si>
    <t>PATRIA MINERVA SANTANA RAMIREZ</t>
  </si>
  <si>
    <t>JOSE AMPARO PEREZ</t>
  </si>
  <si>
    <t>AUXILIAR II</t>
  </si>
  <si>
    <t>MIDALIA BELLO EUSEBIO</t>
  </si>
  <si>
    <t>RAFAEL FRANCISCO ROSARIO MENDEZ</t>
  </si>
  <si>
    <t>ENCUESTADORA</t>
  </si>
  <si>
    <t>ANA ROSA SANTANA</t>
  </si>
  <si>
    <t>CODIFICADORA</t>
  </si>
  <si>
    <t>CARLOS ANTONIO HERNANDEZ SANTIAGO</t>
  </si>
  <si>
    <t>CARMEN ALTAGRACIA MARINEZ QUEZADA</t>
  </si>
  <si>
    <t>CARMEN JULIA MEJIA TORRES</t>
  </si>
  <si>
    <t>JORGE RAUL MARTINEZ VASQUEZ</t>
  </si>
  <si>
    <t>SUPERVISOR (A)</t>
  </si>
  <si>
    <t>MARIA MAGDALENA LIZARDO GUZMAN DE B</t>
  </si>
  <si>
    <t>MILAGROS DE LEON DE CORDERO</t>
  </si>
  <si>
    <t>RAFAELINA GOMEZ VALDEZ</t>
  </si>
  <si>
    <t>DIVISION DE ESTADISTICAS CULTURALES Y JUDICIALES- ONE</t>
  </si>
  <si>
    <t>BELKIS CAMINERO GUILAMO</t>
  </si>
  <si>
    <t>TECNICO II</t>
  </si>
  <si>
    <t>ENMANUEL ALEXANDER HERNANDEZ REYNOS</t>
  </si>
  <si>
    <t>FRANCISCO FLORENCIO SOLIS</t>
  </si>
  <si>
    <t>ANALISTA DE ESTADISTICAS SOCI</t>
  </si>
  <si>
    <t>DIRECCION DE COORDINACION DEL SISTEMA NACIONAL ESTADISTICO (SEN)- ONE</t>
  </si>
  <si>
    <t>BENITA PILAR RODRIGUEZ</t>
  </si>
  <si>
    <t>ALEXIS ESTEBAN DE JESUS GOMEZ</t>
  </si>
  <si>
    <t>ANALISTA SECTORIAL DEL SISTEM</t>
  </si>
  <si>
    <t>COORDINADOR DE OFICINA PROVIN</t>
  </si>
  <si>
    <t>APOLONIA ENRIQUETA PEREZ DIAZ</t>
  </si>
  <si>
    <t>HERODITA HERRERA RODRIGUEZ</t>
  </si>
  <si>
    <t>MARIA ALTAGRACIA SANTOS LOPEZ</t>
  </si>
  <si>
    <t>MARINELVA MATEO LANDA</t>
  </si>
  <si>
    <t>ROSA MARIA MORALES VILORIO</t>
  </si>
  <si>
    <t>SANTIAGO JOSE DE PEﾑA</t>
  </si>
  <si>
    <t>ZENOBIA HORACIO GARCIA</t>
  </si>
  <si>
    <t>MIGUELINA ALTAGRACIA VELEZ SANTOS</t>
  </si>
  <si>
    <t>TECNICO EN OPERACIONES GEOEST</t>
  </si>
  <si>
    <t>JESUS ANTONIO DIAZ GELL</t>
  </si>
  <si>
    <t>NIURKA MILAURIS FIGUEREO LUCIANO</t>
  </si>
  <si>
    <t>ANALISTA DE OPERACIONES GEOES</t>
  </si>
  <si>
    <t>MARCELL BIENVENIDO EUSEBIO SAVIﾑON</t>
  </si>
  <si>
    <t>ADMINISTRADOR DE GEODATABASE</t>
  </si>
  <si>
    <t>CRISMARY GARCIA RAMIREZ</t>
  </si>
  <si>
    <t>YEFFRY STARLING MEJIA LA PAEZ</t>
  </si>
  <si>
    <t>JOSE ELIAS RODRIGUEZ JIMENEZ</t>
  </si>
  <si>
    <t>COORDINADOR DE LIMITES Y LIND</t>
  </si>
  <si>
    <t>GIAN CARLO PEZZOTTI SARANGELO</t>
  </si>
  <si>
    <t>TECNICO ACTUALIZACION CARTOGR</t>
  </si>
  <si>
    <t>PATRICIA CASTRO ESPINAL</t>
  </si>
  <si>
    <t>EDGAR LORENZO JASQUEZ GUILLEN</t>
  </si>
  <si>
    <t>TECNICO EN GEOMATICA</t>
  </si>
  <si>
    <t>TECNICO DE LIMITES Y LINDEROS</t>
  </si>
  <si>
    <t>ANTONIO MANUEL ALMONTE</t>
  </si>
  <si>
    <t>CARTOGRAFO</t>
  </si>
  <si>
    <t>FRANCISCO DE LA ROSA ADAMES</t>
  </si>
  <si>
    <t>INGRID SORAYA CASTILLO NUﾑEZ</t>
  </si>
  <si>
    <t>JAQUELINE HENRIQUEZ CAMPUSANO</t>
  </si>
  <si>
    <t>JORGE POLANCO PERDOMO</t>
  </si>
  <si>
    <t>JOSE RODOLFO MERCEDES BROWN</t>
  </si>
  <si>
    <t>MACARIA CANDELARIO RAMOS</t>
  </si>
  <si>
    <t>OLIVER ENMANUEL SANCHEZ DESENA</t>
  </si>
  <si>
    <t>DIVISION DE GEOMATICA- ONE</t>
  </si>
  <si>
    <t>DELVYS EMILIO POLANCO MONTERO</t>
  </si>
  <si>
    <t>EDWARD ODALIS CHALA BAUTISTA</t>
  </si>
  <si>
    <t>EDITOR DE PLANOS</t>
  </si>
  <si>
    <t>ELVIS LIONARD SANTOS LUGO</t>
  </si>
  <si>
    <t>DIGITALIZADOR</t>
  </si>
  <si>
    <t>LUIS ALBERTI ACEVEDO ZABALA</t>
  </si>
  <si>
    <t>ROBERTICO JIMENEZ CONTRERAS</t>
  </si>
  <si>
    <t>DIBUJANTE</t>
  </si>
  <si>
    <t>SANTA GRISSELL ARIAS TEJEDA</t>
  </si>
  <si>
    <t>ENCARGADO DIVISION GEOMATICA</t>
  </si>
  <si>
    <t>DEPARTAMENTO DE COMUNICACIONES- ONE</t>
  </si>
  <si>
    <t>DIAFANA ELIZABETH SOTO BAEZ</t>
  </si>
  <si>
    <t>SECRETARIA EJECUTIVA</t>
  </si>
  <si>
    <t>DOWLAY HUMBALH CASTILLO PEREZ</t>
  </si>
  <si>
    <t>ISAURA MARIA ABREU DIAZ</t>
  </si>
  <si>
    <t>COORDINADORA DE EVENTOS</t>
  </si>
  <si>
    <t>AUXILIAR RELACIONES PUBLICAS</t>
  </si>
  <si>
    <t>ANGELICA MARIA PARRA CORSINO</t>
  </si>
  <si>
    <t>AUXILIAR DE DOCUMENTACION</t>
  </si>
  <si>
    <t>JOSE LUIS LOZANO RODRIGUEZ</t>
  </si>
  <si>
    <t>JULIA FIOR D ALIZA DEL ORBE BAEZ</t>
  </si>
  <si>
    <t>ROSA ADELA CALDERON</t>
  </si>
  <si>
    <t>CARMEN CECILIA CABANES MENDEZ</t>
  </si>
  <si>
    <t>DISEﾑADOR GRAFICO</t>
  </si>
  <si>
    <t>JENNIFER TEJEDA CUESTA</t>
  </si>
  <si>
    <t>DISEﾑADOR PAGINA WEB</t>
  </si>
  <si>
    <t>MIGUEL EDUARDO LUCIANO SANTANA</t>
  </si>
  <si>
    <t xml:space="preserve">RAMONA MERCEDES PERALTA TAVERAS DE </t>
  </si>
  <si>
    <t>ENC. CENTRO DE DOCUMENTACION</t>
  </si>
  <si>
    <t>RAYSA HERNANDEZ GARCIA</t>
  </si>
  <si>
    <t>Sueldo Bruto</t>
  </si>
  <si>
    <t xml:space="preserve">Total general: </t>
  </si>
  <si>
    <t>OFICINA NACIONAL DE ESTADÍSTICA</t>
  </si>
  <si>
    <t>Santo Domingo, República Dominicana</t>
  </si>
  <si>
    <t>Nomina de Empleados Fijos</t>
  </si>
  <si>
    <t>SONIA LUISANA CRISTO SANTOS</t>
  </si>
  <si>
    <t>DEPARTAMENTO DE RECURSOS HUMANOS- ONE</t>
  </si>
  <si>
    <t>GRESY MARIBEL BAEZ DE LOS SANTOS</t>
  </si>
  <si>
    <t>KISORIS ELOISA SANCHEZ PEÑA</t>
  </si>
  <si>
    <t>EMMANUEL DAVID GATON PEÑA</t>
  </si>
  <si>
    <t>MAYORDOMO</t>
  </si>
  <si>
    <t>NELSON GUILLERMO APONTE SOTO</t>
  </si>
  <si>
    <t>WANDA PASCUAL RICHIEZ</t>
  </si>
  <si>
    <t>DIVISION DE COMPRAS Y CONTRATACIONES- ONE</t>
  </si>
  <si>
    <t>ALFIDA IBELKA SANCHEZ SERRANO</t>
  </si>
  <si>
    <t>GERMAN FRANCISCO MATEO OVALLES</t>
  </si>
  <si>
    <t xml:space="preserve">XIOMARA C DE LOS ANGELES ESPAILLAT </t>
  </si>
  <si>
    <t>JOHN EDUARD ROSA MARTE</t>
  </si>
  <si>
    <t>GEORGE MIGUEL DIAZ MEJIA</t>
  </si>
  <si>
    <t>PERIODISTA</t>
  </si>
  <si>
    <t>ENCARGADO DE TECNOLOGIA DE L</t>
  </si>
  <si>
    <t>TECNICO DE COMPRAS</t>
  </si>
  <si>
    <t>SOPORTE ADMINISTRATIVO</t>
  </si>
  <si>
    <t>ANALISTA CONTROL Y EVALUACION</t>
  </si>
  <si>
    <t>COORDINADOR DE CAMPO</t>
  </si>
  <si>
    <t>ANALISTA DE ESTADISTICAS DEM</t>
  </si>
  <si>
    <t>TECNICO DE INFORMACION TERRIT</t>
  </si>
  <si>
    <t>ANALISTA DE MERCADEO Y PUBLIC</t>
  </si>
  <si>
    <t>XIOMARA DIAZ JIMENEZ</t>
  </si>
  <si>
    <t>RAMONA MELLA MATOS</t>
  </si>
  <si>
    <t>FAUSTO ZAPICO LANDIM</t>
  </si>
  <si>
    <t>ANALISTA EXPLOTACION DE INFOR</t>
  </si>
  <si>
    <t>ANALISTA DE ESTADISTICA DE IN</t>
  </si>
  <si>
    <t>TORIBIA MONTERO MONTERO</t>
  </si>
  <si>
    <t>THEODORE ALEXANDER QUANT MATOS</t>
  </si>
  <si>
    <t>BIANKIS RUSELIS BELLO CARRION</t>
  </si>
  <si>
    <t>ORQUELINA MERAN CASTRO</t>
  </si>
  <si>
    <t>PARQUEADOR</t>
  </si>
  <si>
    <t xml:space="preserve">AUXILIAR  </t>
  </si>
  <si>
    <t>DIRECCION DE ESTADISTICAS ECONOMICAS- ONE</t>
  </si>
  <si>
    <t>ENCARGADO</t>
  </si>
  <si>
    <t>ANALISTA DE COMERCIO EXTERIOR</t>
  </si>
  <si>
    <t>COORDINADOR DE OPERACIONES GE</t>
  </si>
  <si>
    <t xml:space="preserve">ANALISTA </t>
  </si>
  <si>
    <t>MINISTERIO DE ECONOMÍA, PLANIFICACIÓN Y DESARROLLO</t>
  </si>
  <si>
    <t>DULCE MARIA CARLOTA MAC DOUGALL PIN</t>
  </si>
  <si>
    <t>ADELA NIKAURY PIÑEIRO MATOS</t>
  </si>
  <si>
    <t>DELFIA MELADYS DE JESUS TORIBIO MEZ</t>
  </si>
  <si>
    <t>ADAN EMMANUEL PEREZ QUESADA</t>
  </si>
  <si>
    <t>JOSE IVAN RODRIGUEZ RAY</t>
  </si>
  <si>
    <t>CARLOS WILSON SANTANA TRINIDAD</t>
  </si>
  <si>
    <t>AUXILIAR DE RECEPCION Y ARCHI</t>
  </si>
  <si>
    <t>NANCY MERCEDES</t>
  </si>
  <si>
    <t xml:space="preserve">COORDINADOR DE ACTUALIZACION </t>
  </si>
  <si>
    <t>EDISON MARTIRES ARIAS TEJEDA</t>
  </si>
  <si>
    <t>MARLEN DE ARMAS HILTON</t>
  </si>
  <si>
    <t>MILCIADES ALEJANDRO SILVEN</t>
  </si>
  <si>
    <t>ANALISTA SECTORIAL</t>
  </si>
  <si>
    <t>SHNEIDDER DIEUDONNE RODRIGUEZ</t>
  </si>
  <si>
    <t>DALI JOSE RAMOS DISLA</t>
  </si>
  <si>
    <t>ROBERT ANTONIO LEON RODRIGUEZ</t>
  </si>
  <si>
    <t>LEIDY NATHALI SOTO CASTILLO</t>
  </si>
  <si>
    <t>ROBERTO ANTONIO CASTILLO BRITO</t>
  </si>
  <si>
    <t>SUGEIDY PACHECO</t>
  </si>
  <si>
    <t>EDDIE AMABLE CARVAJAR OVIEDO</t>
  </si>
  <si>
    <t>CARRERA ADM.</t>
  </si>
  <si>
    <t>CARRERA DAM.</t>
  </si>
  <si>
    <t>CARRERA ADM</t>
  </si>
  <si>
    <t>FIJO</t>
  </si>
  <si>
    <t>IVAN ALBERTO OTTENWALDER NUÑEZ</t>
  </si>
  <si>
    <t>BISMARCK ANTONIO GARCIA OLIVO</t>
  </si>
  <si>
    <t>AUXILIAR ADMINISTRATIVO (A)</t>
  </si>
  <si>
    <t>ARCHIVISTA</t>
  </si>
  <si>
    <t>DALINA ALTAGRACIA ALMONTE</t>
  </si>
  <si>
    <t>YINEIRI GONZALEZ PEREZ</t>
  </si>
  <si>
    <t>LLANIRA DE LA CRUZ</t>
  </si>
  <si>
    <t>ARNALDO ANDRES CASTILLO MENDEZ</t>
  </si>
  <si>
    <t>MARIANELIS GUERRERO</t>
  </si>
  <si>
    <t>LUIS HENRY GUZMAN CORDERO</t>
  </si>
  <si>
    <t>JOSEFINA DE LOS ANGELES MANZUETA MU</t>
  </si>
  <si>
    <t>JOSE ANTONIO CAMPAÑA MARTIN BOUGH</t>
  </si>
  <si>
    <t>ACTUALIZADOR CARTOGRAFICO</t>
  </si>
  <si>
    <t>DENNIS CHRISTOPHER POLANCO</t>
  </si>
  <si>
    <t>JULIO CESAR DEL CARMEN SORIANO</t>
  </si>
  <si>
    <t>CORRECTOR (A) DE ESTILO</t>
  </si>
  <si>
    <t>MARIA ALICIA DELGADO MESTRES</t>
  </si>
  <si>
    <t>HILARIO ALCIDES DE LA CRUZ CEPEDA</t>
  </si>
  <si>
    <t>ELECTRICISTA</t>
  </si>
  <si>
    <t>ANDRES ANIBAL MEDINA CUEVA</t>
  </si>
  <si>
    <t>YANIRA CRISTINA DE LA CRUZ PERALTA</t>
  </si>
  <si>
    <t>JEORGE LEONARDO SANCHEZ BONILLA</t>
  </si>
  <si>
    <t>JOSE NICOLAS TAVERAS MONTAS</t>
  </si>
  <si>
    <t>WINSTON ANTONIO VALDEZ RUMALDO</t>
  </si>
  <si>
    <t>MARIA CRISTINA SANTIAGO TAVARES</t>
  </si>
  <si>
    <t>COORDINADOR DE DIGITACION</t>
  </si>
  <si>
    <t>JHENSY JAFRINEO SANDOVAL MORAN</t>
  </si>
  <si>
    <t>VIVIAN NATHALY SANCHEZ</t>
  </si>
  <si>
    <t>FIORDALIZA MATEO LANDA</t>
  </si>
  <si>
    <t>DINANYELI DE REGLA CRUZ GUERRERO</t>
  </si>
  <si>
    <t>JACQUELINE MERCEDES VALLEJO NOBOA</t>
  </si>
  <si>
    <t>ENCUESTADOR</t>
  </si>
  <si>
    <t>MIGUEL ANTONIO MARTINEZ ASENCIO</t>
  </si>
  <si>
    <t>EMIRCI ANTONIA MEDINA CUEVAS</t>
  </si>
  <si>
    <t>DAYGORO ARIEL DIAZ SORIANO</t>
  </si>
  <si>
    <t>GABRIELA FERREIRAS HARGUINDEGUY</t>
  </si>
  <si>
    <t>CATTY SELMO CANDELARIO</t>
  </si>
  <si>
    <t>OLGA LIDIA GUZMAN FRIAS</t>
  </si>
  <si>
    <t>MARTINA HERNANDEZ MORENO</t>
  </si>
  <si>
    <t>MARIA MARGARITA MARRERO MARTINEZ</t>
  </si>
  <si>
    <t>JUANA DOMINGA LEBRON RIVERAS</t>
  </si>
  <si>
    <t>HOLY LEIDY GARCIA CASTILLO</t>
  </si>
  <si>
    <t>CLENDIS PAULINO BRITO</t>
  </si>
  <si>
    <t>JOHAN MARCOS SEGURA CHARLES</t>
  </si>
  <si>
    <t>JHONNY RAFAEL PERDOMO BASILIO</t>
  </si>
  <si>
    <t>ROBERT IVAN PEREZ RODRIGUEZ</t>
  </si>
  <si>
    <t>MARIANELA BELTRE GARCES</t>
  </si>
  <si>
    <t>WILMA ALEXANDER ARIAS CASTRO</t>
  </si>
  <si>
    <t xml:space="preserve">ENCARGADO (A) </t>
  </si>
  <si>
    <t>PERCIO ANTONIO SANCHEZ SANCHEZ</t>
  </si>
  <si>
    <t>VICTOR LEONARDO RODRIGUEZ MEDINA</t>
  </si>
  <si>
    <t>AYUDANTE DE MANTENIMIENTO</t>
  </si>
  <si>
    <t>ANDRES ROJAS RUSSELL</t>
  </si>
  <si>
    <t>CHEFER</t>
  </si>
  <si>
    <t>CARLOS ALBERTO ORTIZ BAEZ</t>
  </si>
  <si>
    <t>Estatus</t>
  </si>
  <si>
    <t>Nombre</t>
  </si>
  <si>
    <t>WENDY YOKASTA CABRERA CONTRERAS</t>
  </si>
  <si>
    <t>YOMARYS JIMENEZ GONZALEZ</t>
  </si>
  <si>
    <t>MARIO EMILIO FERNANDEZ CEPEDA</t>
  </si>
  <si>
    <t>ADMINISTRADOR BASE DE DATOS</t>
  </si>
  <si>
    <t>LUIS GUILLERMO SUED BAEZ</t>
  </si>
  <si>
    <t>AUXILIAR ADMINISTRATIVO</t>
  </si>
  <si>
    <t>JORGE LUIS BERIGUETE BARRIENTO</t>
  </si>
  <si>
    <t>SARIELA SANCHEZ</t>
  </si>
  <si>
    <t>SANTIAGO ALMADA</t>
  </si>
  <si>
    <t>NANCY BETHANIA SILVERIO MEDINA</t>
  </si>
  <si>
    <t>JUANA ZOBEIDA ESCAÑO GUZMAN</t>
  </si>
  <si>
    <t>VICTORIA TAPIA PEREZ</t>
  </si>
  <si>
    <t>GISELLE MARIA RODRIGUEZ CANDELIER</t>
  </si>
  <si>
    <t>DESARROLLADOR DE SISTEMAS</t>
  </si>
  <si>
    <t>JOSE RAFAEL AQUINO BALBUENA</t>
  </si>
  <si>
    <t>DAQUEILIN ENCARNACION PEÑA</t>
  </si>
  <si>
    <t>SOMMER ANTONIO MENA SOSA</t>
  </si>
  <si>
    <t>GEORGE ALFREDO HILDALGO GENAO</t>
  </si>
  <si>
    <t>ENMANUEL ALBERTO DE LEON REYES</t>
  </si>
  <si>
    <t xml:space="preserve">ANALISTA DE METODOLOGIA </t>
  </si>
  <si>
    <t>RAFAEL EUDYMAR DIAZ ARAUJO</t>
  </si>
  <si>
    <t>TECNICO DE CONTABILIDAD</t>
  </si>
  <si>
    <t>EDDY FLOIRAN LANTIGUA SANCHEZ</t>
  </si>
  <si>
    <t>THEANY MARIE MAGO ACEVEDO</t>
  </si>
  <si>
    <t>LUIS MIGUEL SORIANO</t>
  </si>
  <si>
    <t>XIOMARA SEGURA</t>
  </si>
  <si>
    <t>DIVISION DE DISEÑO Y ANALISIS- ONE</t>
  </si>
  <si>
    <t>FARAH MICHELLE PAREDES VIERA</t>
  </si>
  <si>
    <t>ANNEURYS MARMOLEJOS CORDERO</t>
  </si>
  <si>
    <t>CLAUDIA RAFAELINA PELEGRIN GARCIA</t>
  </si>
  <si>
    <t>DIOMY ALEXANDRA PEREYRA MORA</t>
  </si>
  <si>
    <t>EDDI ALBERTO DIAZ DIAZ</t>
  </si>
  <si>
    <t>NOEMI ELUPINA BALCACER QUEZADA</t>
  </si>
  <si>
    <t>STARLIN TAVERAS MORETA</t>
  </si>
  <si>
    <t>EDDY ODALIX TEJEDA DIAZ</t>
  </si>
  <si>
    <t>MERCEDES REYES VICTORIANO</t>
  </si>
  <si>
    <t>PAOLA MINERVA FELIZ FELIZ</t>
  </si>
  <si>
    <t>ANA ELIZABETH RODRIGUEZ PEREZ</t>
  </si>
  <si>
    <t>GERMAN VALERIO ROSARIO MENDOZA</t>
  </si>
  <si>
    <t>ASESOR (A)</t>
  </si>
  <si>
    <t>MILAGROS SENA QUEZADA</t>
  </si>
  <si>
    <t>AUXILIAR ADMINISTRATIVO(A)</t>
  </si>
  <si>
    <t>PARALEGAL</t>
  </si>
  <si>
    <t>MERIBEL RAMOS CONCEPCION</t>
  </si>
  <si>
    <t>MIOSOTIS MERCELIA RIVAS PIÑA</t>
  </si>
  <si>
    <t>LAURA ALICIA FLORES VILLALOBOS</t>
  </si>
  <si>
    <t>GESTOR DE REDES SOCIALES</t>
  </si>
  <si>
    <t>TECNICO DE RECURSOS HUMANOS</t>
  </si>
  <si>
    <t>OFICIAL DE ACCESO A LA INFORMACION</t>
  </si>
  <si>
    <t>ANALISTA DE INVESTIGACIONES</t>
  </si>
  <si>
    <t>JUAN DE LA CRUZ RODRIGUEZ ABREU</t>
  </si>
  <si>
    <t>ANA VIRGINIA DE LEON GOMEZ</t>
  </si>
  <si>
    <t>ANDREA BAVESTRELLO DIAZ</t>
  </si>
  <si>
    <t>JUAN CARLOS SALAS SANCHEZ</t>
  </si>
  <si>
    <t>AUXILIAR ALMACEN Y SUMINSTR</t>
  </si>
  <si>
    <t>SANTIAGO ORTIZ SANTANA</t>
  </si>
  <si>
    <t>AYUDANTE MANTENIMINETO</t>
  </si>
  <si>
    <t>YASELY GONZALEZ MOREL</t>
  </si>
  <si>
    <t>TECNICO ADMINISTRATIVO</t>
  </si>
  <si>
    <t>DEPARTAMENTO DE COORDINACION EJECUTIVA DEL DESPACHO DE LA DIRECCION NACIONAL DE LA ONE - ONE</t>
  </si>
  <si>
    <t>VICTOR ARLEN ROMERO SOLER</t>
  </si>
  <si>
    <t>JOAN ALEXANDER GUERRERO CIRIACO</t>
  </si>
  <si>
    <t>JUNIOR DARIAN VARGAS ALMONTE</t>
  </si>
  <si>
    <t>DIVISIﾓN DE DESARROLLO INSTITUCIONAL YCALIDAD EN LA GESTION-ONE</t>
  </si>
  <si>
    <t>DEPARTAMENTO DE VINCULACIONES - ONE</t>
  </si>
  <si>
    <t>DIVISION DE COMUNICACIONES INTERNAS Y EXTERNAS ONE</t>
  </si>
  <si>
    <t>DIVISION DE DISEÑO Y PUBLICACIONES-ONE</t>
  </si>
  <si>
    <t>DIVISION DE RECLUTAMIENTO Y SELECCIÓN Y ORGANIZACIÓN DEL TRABAJO- ONE</t>
  </si>
  <si>
    <t>DIVISION DE EVALUACION DEL DESEMPEÑO Y CAPACITACION- ONE</t>
  </si>
  <si>
    <t>DIVISION DE RELACIONES LABORALES Y SOCIALES- ONE</t>
  </si>
  <si>
    <t>DEPARTAMENTO DE GEOESTADISTICAS- ONE</t>
  </si>
  <si>
    <t>DIVISION DE OPERACIONES GEOESTADISTICAS- ONE</t>
  </si>
  <si>
    <t>DEPARTAMENTO ADMINISTRATIVO- ONE</t>
  </si>
  <si>
    <t>KISSAYRI REYES MATEO</t>
  </si>
  <si>
    <t>CRISTIAN ANTONIO GUZMAN ROSARIO</t>
  </si>
  <si>
    <t>DEPARTAMENTO FINANCIERO- ONE</t>
  </si>
  <si>
    <t>DIVISION DE CONTABILIDAD- ONE</t>
  </si>
  <si>
    <t>DIRECCION DE TECNOLOGIAS DE LA INFORMACION Y COMUNICACION- ONE</t>
  </si>
  <si>
    <t>DIVISION DE ADMINISTRACION DE SERVICIOS TIC- ONE</t>
  </si>
  <si>
    <t>DEPARTAMENTO DE DESARROLLO E IMPLEMENTACION DE SISTEMAS- ONE</t>
  </si>
  <si>
    <t>DIVISION DE ADMINISTRACION DE SISTEMAS- ONE</t>
  </si>
  <si>
    <t>DIVISION DE ADMINISTRACION DE REDES Y COMUNICACIONES- ONE</t>
  </si>
  <si>
    <t>DEPARTAMENTO DE PROCESAMIENTO DE DATOS- ONE</t>
  </si>
  <si>
    <t>DIRECCION DE ESTADISTICAS DEMOGRAFICAS, SOCIALES Y AMBIENTALES- ONE</t>
  </si>
  <si>
    <t>DEPARTAMENTO DE ESTADISTICAS DEMOGRAFICAS Y SOCIALES- ONE</t>
  </si>
  <si>
    <t>DIVISION DE ESTADISTICAS DEMOGRAFICAS- ONE</t>
  </si>
  <si>
    <t>DIVISION DE INDICES DE PRODUCCION-ONE</t>
  </si>
  <si>
    <t>DEPARTAMENTO DE ESTADISTICAS ESTRUCTURALES- ONE</t>
  </si>
  <si>
    <t>DIVISION DIRECTORIOS- ONE</t>
  </si>
  <si>
    <t>DIVISION ENCUESTA ACRIVIDAD ECONOMICA- ONE</t>
  </si>
  <si>
    <t>DEPARTAMENTO D ESTADISTICAS MACROECONOMICAS Y SECTORIALES- ONE</t>
  </si>
  <si>
    <t>DIVISION DE ESTADISTICAS DE COMERCIO EXTERIOR- ONE</t>
  </si>
  <si>
    <t>DIVISION DE ESTADISTICAS SECTORIALES- ONE- ONE</t>
  </si>
  <si>
    <t>YUMILCA  ALTAGRACIA MATOS MELO</t>
  </si>
  <si>
    <t>DEPARTAMENTO DE METODOLOGIA- ONE</t>
  </si>
  <si>
    <t>DEPARTAMENTO DE COORDINACION OFICINAS TERRITORIALES- ONE</t>
  </si>
  <si>
    <t>F</t>
  </si>
  <si>
    <t>M</t>
  </si>
  <si>
    <t>DAURIN MACKENLY PEREZ CONTRERAS</t>
  </si>
  <si>
    <t>HIRMINIA ERCIRA DOTEL SANCHEZ</t>
  </si>
  <si>
    <t xml:space="preserve">FIJO </t>
  </si>
  <si>
    <t xml:space="preserve">GUILLERMINA ELIZABETH ACEVEDO </t>
  </si>
  <si>
    <t xml:space="preserve">OTTO ISAIAS ROJAS REYES </t>
  </si>
  <si>
    <t>MAGNOLIA ESTHER JEREZ MARMOLEJOS</t>
  </si>
  <si>
    <t xml:space="preserve">LAURA JULISSA PEREYRA SENCION </t>
  </si>
  <si>
    <t xml:space="preserve">LONGINA MATEO VALDEZ </t>
  </si>
  <si>
    <r>
      <t>E</t>
    </r>
    <r>
      <rPr>
        <sz val="11"/>
        <color theme="1"/>
        <rFont val="Calibri"/>
        <family val="2"/>
        <scheme val="minor"/>
      </rPr>
      <t>NCARGADO</t>
    </r>
  </si>
  <si>
    <t xml:space="preserve">      F</t>
  </si>
  <si>
    <t>P. RUEBA</t>
  </si>
  <si>
    <t xml:space="preserve">JOSE MIGUEL NUÑEZ SOLANO </t>
  </si>
  <si>
    <t>P. PRUEBA</t>
  </si>
  <si>
    <t>PARALEGAL ll</t>
  </si>
  <si>
    <t xml:space="preserve">LUZ MARIA DE LEON CASTILLO </t>
  </si>
  <si>
    <t>GESTOR DE PROTOCOLO</t>
  </si>
  <si>
    <t>TECNICO DE NOMINAS</t>
  </si>
  <si>
    <t xml:space="preserve">JUANA YVELISE SALDAÑA DE LEON </t>
  </si>
  <si>
    <t>LIDIA SANTA RIVAS UREÑA</t>
  </si>
  <si>
    <t xml:space="preserve">RAUL DARISME ACOSTA </t>
  </si>
  <si>
    <t>DAYSI UREÑA RAMIREZ</t>
  </si>
  <si>
    <t>ANALISTA DE DISEÑO COCEPTUAL</t>
  </si>
  <si>
    <t>ALEXANDER RAMIREZ ARAUJO</t>
  </si>
  <si>
    <t>TECNICO SECTORIAL</t>
  </si>
  <si>
    <t xml:space="preserve">MARIA ANDREINA CUEVAS AGUISTEN </t>
  </si>
  <si>
    <t>MERCEDES INES DE  LOS SANTOS DIAZ</t>
  </si>
  <si>
    <t>MARIA ELIZABETH NIN PEÑA</t>
  </si>
  <si>
    <t>SECRETARIA l</t>
  </si>
  <si>
    <t>DEPARTAMENTO DE ARTICULACION DEL SISTEMA ESTADISTICO NACIONAL- ONE</t>
  </si>
  <si>
    <t>ZOLAINA CASTILLO PEREZ</t>
  </si>
  <si>
    <t>MARIA DEL CARMEN CONTRERAS REYES</t>
  </si>
  <si>
    <t>P.PRUEBA</t>
  </si>
  <si>
    <t>MARGARITA LARA LARA</t>
  </si>
  <si>
    <t xml:space="preserve">MARIA ANTONIA BRITO LEONIDAS </t>
  </si>
  <si>
    <t>Genero</t>
  </si>
  <si>
    <t xml:space="preserve">YANERKIS FERNANDEZ MOLINA </t>
  </si>
  <si>
    <t>DEAPARTAMENTO DE ESTADISTICAS COYUNTURALES-ONE</t>
  </si>
  <si>
    <t xml:space="preserve">CELEDONIA MONTERO MONTERO </t>
  </si>
  <si>
    <t xml:space="preserve">CYNTHIA ELOISA REYES LANTIGUA </t>
  </si>
  <si>
    <t xml:space="preserve">VICTOR ANTONIO LEREAUX BENZAN </t>
  </si>
  <si>
    <t>ADMINISTRADOR DE SISTEMAS</t>
  </si>
  <si>
    <t xml:space="preserve">JORGE LUIS HEREDIA MANCEBO </t>
  </si>
  <si>
    <t xml:space="preserve">ANTONY ENCARNACION CESAR </t>
  </si>
  <si>
    <t>ADRIANA HENRIQUEZ CAMPUSANO</t>
  </si>
  <si>
    <t xml:space="preserve">TECNICO DE DATOS ESTADISTICOS </t>
  </si>
  <si>
    <t>ENCARGADA INTERINA</t>
  </si>
  <si>
    <t>Mes de Diciembre 2021</t>
  </si>
  <si>
    <t>KATY MORENO CHARLES</t>
  </si>
  <si>
    <t xml:space="preserve">ANALISTA PRESUPUESTO </t>
  </si>
  <si>
    <t>NORVIA LORENA MARTINEZ FERNANDEZ</t>
  </si>
  <si>
    <t>LEONEL SAMLANTE CARRASCO</t>
  </si>
  <si>
    <t>DANIEL MEJIA CARABALLO                                              ENCARGADO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</si>
</sst>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&quot;$&quot;* #,##0.00_-;\-&quot;$&quot;* #,##0.00_-;_-&quot;$&quot;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24"/>
      <color theme="0"/>
      <name val="Arial"/>
      <family val="2"/>
    </font>
    <font>
      <b/>
      <sz val="18"/>
      <color theme="0"/>
      <name val="Arial"/>
      <family val="2"/>
    </font>
    <font>
      <sz val="1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0">
    <xf numFmtId="0" fontId="0" fillId="0" borderId="0" xfId="0"/>
    <xf numFmtId="4" fontId="0" fillId="0" borderId="0" xfId="0" applyNumberFormat="1"/>
    <xf numFmtId="0" fontId="16" fillId="0" borderId="0" xfId="0" applyFont="1"/>
    <xf numFmtId="0" fontId="16" fillId="33" borderId="0" xfId="0" applyFont="1" applyFill="1"/>
    <xf numFmtId="4" fontId="16" fillId="33" borderId="0" xfId="0" applyNumberFormat="1" applyFont="1" applyFill="1"/>
    <xf numFmtId="0" fontId="0" fillId="0" borderId="0" xfId="0" applyFill="1"/>
    <xf numFmtId="0" fontId="16" fillId="0" borderId="0" xfId="0" applyFont="1" applyFill="1"/>
    <xf numFmtId="0" fontId="19" fillId="35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4" fontId="19" fillId="0" borderId="0" xfId="0" applyNumberFormat="1" applyFont="1" applyFill="1" applyAlignment="1">
      <alignment vertical="center"/>
    </xf>
    <xf numFmtId="0" fontId="16" fillId="0" borderId="0" xfId="0" applyFont="1" applyAlignment="1">
      <alignment horizontal="left" vertical="center"/>
    </xf>
    <xf numFmtId="0" fontId="0" fillId="0" borderId="0" xfId="0" applyNumberFormat="1"/>
    <xf numFmtId="0" fontId="16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/>
    <xf numFmtId="4" fontId="0" fillId="0" borderId="0" xfId="0" applyNumberFormat="1" applyFont="1"/>
    <xf numFmtId="14" fontId="0" fillId="0" borderId="0" xfId="0" applyNumberFormat="1"/>
    <xf numFmtId="0" fontId="0" fillId="0" borderId="0" xfId="0" applyBorder="1" applyAlignment="1">
      <alignment horizontal="left" vertical="center"/>
    </xf>
    <xf numFmtId="0" fontId="0" fillId="0" borderId="0" xfId="0" applyNumberFormat="1" applyAlignment="1">
      <alignment horizontal="left"/>
    </xf>
    <xf numFmtId="14" fontId="0" fillId="0" borderId="0" xfId="0" applyNumberFormat="1" applyBorder="1" applyAlignment="1">
      <alignment horizontal="left" vertic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64" fontId="19" fillId="35" borderId="0" xfId="0" applyNumberFormat="1" applyFont="1" applyFill="1" applyAlignment="1">
      <alignment vertical="center"/>
    </xf>
    <xf numFmtId="0" fontId="16" fillId="0" borderId="0" xfId="0" applyFont="1" applyAlignment="1">
      <alignment horizontal="left" vertical="center"/>
    </xf>
    <xf numFmtId="0" fontId="16" fillId="37" borderId="0" xfId="0" applyFont="1" applyFill="1"/>
    <xf numFmtId="4" fontId="16" fillId="37" borderId="0" xfId="0" applyNumberFormat="1" applyFont="1" applyFill="1"/>
    <xf numFmtId="0" fontId="0" fillId="37" borderId="0" xfId="0" applyFill="1"/>
    <xf numFmtId="0" fontId="22" fillId="0" borderId="0" xfId="0" applyFont="1" applyFill="1"/>
    <xf numFmtId="4" fontId="0" fillId="0" borderId="0" xfId="0" applyNumberFormat="1" applyFill="1"/>
    <xf numFmtId="0" fontId="16" fillId="0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6" fillId="33" borderId="0" xfId="0" applyFont="1" applyFill="1" applyAlignment="1">
      <alignment horizontal="center"/>
    </xf>
    <xf numFmtId="0" fontId="16" fillId="37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 horizontal="center"/>
    </xf>
    <xf numFmtId="0" fontId="19" fillId="35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2" fillId="37" borderId="0" xfId="0" applyFont="1" applyFill="1"/>
    <xf numFmtId="0" fontId="22" fillId="37" borderId="0" xfId="0" applyFont="1" applyFill="1" applyAlignment="1">
      <alignment horizontal="center"/>
    </xf>
    <xf numFmtId="4" fontId="22" fillId="37" borderId="0" xfId="0" applyNumberFormat="1" applyFont="1" applyFill="1"/>
    <xf numFmtId="0" fontId="0" fillId="0" borderId="0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Fill="1"/>
    <xf numFmtId="4" fontId="16" fillId="0" borderId="0" xfId="0" applyNumberFormat="1" applyFont="1" applyFill="1"/>
    <xf numFmtId="0" fontId="22" fillId="0" borderId="0" xfId="0" applyFont="1"/>
    <xf numFmtId="0" fontId="2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3" fontId="1" fillId="0" borderId="0" xfId="1" applyFont="1" applyAlignment="1">
      <alignment horizontal="left" vertical="center"/>
    </xf>
    <xf numFmtId="43" fontId="0" fillId="0" borderId="0" xfId="1" applyFont="1" applyAlignment="1">
      <alignment vertical="center"/>
    </xf>
    <xf numFmtId="43" fontId="0" fillId="0" borderId="0" xfId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43" fontId="0" fillId="0" borderId="0" xfId="1" applyFont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43" fontId="0" fillId="0" borderId="0" xfId="1" applyFont="1" applyBorder="1" applyAlignment="1">
      <alignment horizontal="right" vertical="center"/>
    </xf>
    <xf numFmtId="43" fontId="0" fillId="0" borderId="0" xfId="1" applyFont="1" applyBorder="1" applyAlignment="1">
      <alignment horizontal="center" vertical="center"/>
    </xf>
    <xf numFmtId="0" fontId="0" fillId="0" borderId="0" xfId="0" applyNumberFormat="1" applyFill="1"/>
    <xf numFmtId="0" fontId="0" fillId="0" borderId="0" xfId="0" applyNumberFormat="1" applyFill="1" applyAlignment="1">
      <alignment horizontal="center"/>
    </xf>
    <xf numFmtId="14" fontId="0" fillId="0" borderId="0" xfId="0" applyNumberFormat="1" applyFill="1"/>
    <xf numFmtId="0" fontId="0" fillId="0" borderId="0" xfId="0" applyFill="1" applyBorder="1" applyAlignment="1">
      <alignment horizontal="left" vertical="center"/>
    </xf>
    <xf numFmtId="0" fontId="0" fillId="0" borderId="0" xfId="0" applyFont="1" applyFill="1"/>
    <xf numFmtId="0" fontId="0" fillId="0" borderId="0" xfId="0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left" vertical="center"/>
    </xf>
    <xf numFmtId="14" fontId="0" fillId="0" borderId="0" xfId="0" applyNumberFormat="1" applyFill="1" applyAlignment="1">
      <alignment horizontal="left"/>
    </xf>
    <xf numFmtId="0" fontId="16" fillId="38" borderId="0" xfId="0" applyFont="1" applyFill="1"/>
    <xf numFmtId="0" fontId="16" fillId="38" borderId="0" xfId="0" applyFont="1" applyFill="1" applyAlignment="1">
      <alignment horizontal="center"/>
    </xf>
    <xf numFmtId="4" fontId="16" fillId="38" borderId="0" xfId="0" applyNumberFormat="1" applyFont="1" applyFill="1"/>
    <xf numFmtId="0" fontId="0" fillId="38" borderId="0" xfId="0" applyFill="1"/>
    <xf numFmtId="0" fontId="0" fillId="0" borderId="0" xfId="0" applyFont="1" applyFill="1" applyAlignment="1">
      <alignment horizontal="center"/>
    </xf>
    <xf numFmtId="4" fontId="0" fillId="0" borderId="0" xfId="0" applyNumberFormat="1" applyFont="1" applyFill="1"/>
    <xf numFmtId="0" fontId="0" fillId="37" borderId="0" xfId="0" applyFill="1" applyAlignment="1">
      <alignment horizontal="center"/>
    </xf>
    <xf numFmtId="4" fontId="0" fillId="37" borderId="0" xfId="0" applyNumberFormat="1" applyFill="1"/>
    <xf numFmtId="0" fontId="0" fillId="33" borderId="0" xfId="0" applyFill="1"/>
    <xf numFmtId="0" fontId="0" fillId="0" borderId="0" xfId="0" applyFill="1" applyBorder="1"/>
    <xf numFmtId="0" fontId="0" fillId="37" borderId="0" xfId="0" applyFill="1" applyBorder="1"/>
    <xf numFmtId="0" fontId="0" fillId="37" borderId="0" xfId="0" applyFont="1" applyFill="1" applyBorder="1"/>
    <xf numFmtId="0" fontId="0" fillId="33" borderId="0" xfId="0" applyFill="1" applyBorder="1"/>
    <xf numFmtId="0" fontId="0" fillId="0" borderId="0" xfId="0" applyBorder="1"/>
    <xf numFmtId="0" fontId="0" fillId="0" borderId="23" xfId="0" applyBorder="1"/>
    <xf numFmtId="0" fontId="0" fillId="0" borderId="23" xfId="0" applyFill="1" applyBorder="1"/>
    <xf numFmtId="0" fontId="16" fillId="0" borderId="0" xfId="0" applyFont="1" applyAlignment="1">
      <alignment horizontal="left" vertical="center"/>
    </xf>
    <xf numFmtId="0" fontId="21" fillId="36" borderId="10" xfId="0" applyFont="1" applyFill="1" applyBorder="1" applyAlignment="1">
      <alignment horizontal="center"/>
    </xf>
    <xf numFmtId="0" fontId="21" fillId="36" borderId="0" xfId="0" applyFont="1" applyFill="1" applyBorder="1" applyAlignment="1">
      <alignment horizontal="center"/>
    </xf>
    <xf numFmtId="0" fontId="21" fillId="36" borderId="22" xfId="0" applyFont="1" applyFill="1" applyBorder="1" applyAlignment="1">
      <alignment horizontal="center"/>
    </xf>
    <xf numFmtId="43" fontId="18" fillId="34" borderId="11" xfId="1" applyFont="1" applyFill="1" applyBorder="1" applyAlignment="1">
      <alignment horizontal="center" vertical="center"/>
    </xf>
    <xf numFmtId="43" fontId="18" fillId="34" borderId="15" xfId="1" applyFont="1" applyFill="1" applyBorder="1" applyAlignment="1">
      <alignment horizontal="center" vertical="center"/>
    </xf>
    <xf numFmtId="43" fontId="18" fillId="34" borderId="12" xfId="1" applyFont="1" applyFill="1" applyBorder="1" applyAlignment="1">
      <alignment horizontal="center" vertical="center"/>
    </xf>
    <xf numFmtId="43" fontId="18" fillId="34" borderId="16" xfId="1" applyFont="1" applyFill="1" applyBorder="1" applyAlignment="1">
      <alignment horizontal="center" vertical="center"/>
    </xf>
    <xf numFmtId="4" fontId="18" fillId="34" borderId="12" xfId="1" applyNumberFormat="1" applyFont="1" applyFill="1" applyBorder="1" applyAlignment="1">
      <alignment horizontal="center" vertical="center"/>
    </xf>
    <xf numFmtId="4" fontId="18" fillId="34" borderId="16" xfId="1" applyNumberFormat="1" applyFont="1" applyFill="1" applyBorder="1" applyAlignment="1">
      <alignment horizontal="center" vertical="center"/>
    </xf>
    <xf numFmtId="4" fontId="18" fillId="34" borderId="13" xfId="1" applyNumberFormat="1" applyFont="1" applyFill="1" applyBorder="1" applyAlignment="1">
      <alignment horizontal="center" vertical="center"/>
    </xf>
    <xf numFmtId="4" fontId="18" fillId="34" borderId="17" xfId="1" applyNumberFormat="1" applyFont="1" applyFill="1" applyBorder="1" applyAlignment="1">
      <alignment horizontal="center" vertical="center"/>
    </xf>
    <xf numFmtId="4" fontId="18" fillId="34" borderId="14" xfId="1" applyNumberFormat="1" applyFont="1" applyFill="1" applyBorder="1" applyAlignment="1">
      <alignment horizontal="center" vertical="center"/>
    </xf>
    <xf numFmtId="4" fontId="18" fillId="34" borderId="18" xfId="1" applyNumberFormat="1" applyFont="1" applyFill="1" applyBorder="1" applyAlignment="1">
      <alignment horizontal="center" vertical="center"/>
    </xf>
    <xf numFmtId="43" fontId="18" fillId="34" borderId="13" xfId="1" applyFont="1" applyFill="1" applyBorder="1" applyAlignment="1">
      <alignment horizontal="center" vertical="center" wrapText="1"/>
    </xf>
    <xf numFmtId="43" fontId="18" fillId="34" borderId="17" xfId="1" applyFont="1" applyFill="1" applyBorder="1" applyAlignment="1">
      <alignment horizontal="center" vertical="center" wrapText="1"/>
    </xf>
    <xf numFmtId="0" fontId="17" fillId="36" borderId="19" xfId="0" applyFont="1" applyFill="1" applyBorder="1" applyAlignment="1">
      <alignment horizontal="center"/>
    </xf>
    <xf numFmtId="0" fontId="17" fillId="36" borderId="20" xfId="0" applyFont="1" applyFill="1" applyBorder="1" applyAlignment="1">
      <alignment horizontal="center"/>
    </xf>
    <xf numFmtId="0" fontId="17" fillId="36" borderId="21" xfId="0" applyFont="1" applyFill="1" applyBorder="1" applyAlignment="1">
      <alignment horizontal="center"/>
    </xf>
    <xf numFmtId="0" fontId="20" fillId="36" borderId="10" xfId="0" applyFont="1" applyFill="1" applyBorder="1" applyAlignment="1">
      <alignment horizontal="center"/>
    </xf>
    <xf numFmtId="0" fontId="20" fillId="36" borderId="0" xfId="0" applyFont="1" applyFill="1" applyBorder="1" applyAlignment="1">
      <alignment horizontal="center"/>
    </xf>
    <xf numFmtId="0" fontId="20" fillId="36" borderId="22" xfId="0" applyFont="1" applyFill="1" applyBorder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800100</xdr:colOff>
      <xdr:row>0</xdr:row>
      <xdr:rowOff>152400</xdr:rowOff>
    </xdr:from>
    <xdr:to>
      <xdr:col>0</xdr:col>
      <xdr:colOff>2209800</xdr:colOff>
      <xdr:row>5</xdr:row>
      <xdr:rowOff>17124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152400"/>
          <a:ext cx="1409700" cy="1437709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8</xdr:col>
      <xdr:colOff>1609724</xdr:colOff>
      <xdr:row>1</xdr:row>
      <xdr:rowOff>14287</xdr:rowOff>
    </xdr:from>
    <xdr:to>
      <xdr:col>10</xdr:col>
      <xdr:colOff>595929</xdr:colOff>
      <xdr:row>4</xdr:row>
      <xdr:rowOff>250118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59374" y="204787"/>
          <a:ext cx="2567605" cy="1318959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867161</xdr:colOff>
      <xdr:row>493</xdr:row>
      <xdr:rowOff>18816</xdr:rowOff>
    </xdr:from>
    <xdr:to>
      <xdr:col>9</xdr:col>
      <xdr:colOff>372706</xdr:colOff>
      <xdr:row>515</xdr:row>
      <xdr:rowOff>98932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7911" y="94856066"/>
          <a:ext cx="10856170" cy="42711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497"/>
  <sheetViews>
    <sheetView tabSelected="1" topLeftCell="A306" zoomScale="60" zoomScaleNormal="60" zoomScaleSheetLayoutView="75" zoomScalePageLayoutView="40" workbookViewId="0">
      <selection activeCell="D356" sqref="D356"/>
    </sheetView>
  </sheetViews>
  <sheetFormatPr baseColWidth="10" defaultRowHeight="15" x14ac:dyDescent="0.25"/>
  <cols>
    <col min="1" max="1" width="51.85546875" customWidth="1"/>
    <col min="2" max="2" width="45.28515625" customWidth="1"/>
    <col min="3" max="3" width="8.140625" style="32" customWidth="1"/>
    <col min="4" max="4" width="20.85546875" customWidth="1"/>
    <col min="5" max="5" width="26.140625" style="1" customWidth="1"/>
    <col min="6" max="6" width="22" style="1" hidden="1" customWidth="1"/>
    <col min="7" max="7" width="22.85546875" style="1" customWidth="1"/>
    <col min="8" max="8" width="23.7109375" style="1" customWidth="1"/>
    <col min="9" max="9" width="23" style="1" customWidth="1"/>
    <col min="10" max="10" width="26.7109375" style="1" customWidth="1"/>
    <col min="11" max="11" width="25.42578125" style="1" bestFit="1" customWidth="1"/>
    <col min="12" max="126" width="11.42578125" style="5"/>
  </cols>
  <sheetData>
    <row r="1" spans="1:126" x14ac:dyDescent="0.25">
      <c r="A1" s="102"/>
      <c r="B1" s="103"/>
      <c r="C1" s="103"/>
      <c r="D1" s="103"/>
      <c r="E1" s="103"/>
      <c r="F1" s="103"/>
      <c r="G1" s="103"/>
      <c r="H1" s="103"/>
      <c r="I1" s="103"/>
      <c r="J1" s="103"/>
      <c r="K1" s="104"/>
    </row>
    <row r="2" spans="1:126" ht="30" x14ac:dyDescent="0.4">
      <c r="A2" s="105" t="s">
        <v>293</v>
      </c>
      <c r="B2" s="106"/>
      <c r="C2" s="106"/>
      <c r="D2" s="106"/>
      <c r="E2" s="106"/>
      <c r="F2" s="106"/>
      <c r="G2" s="106"/>
      <c r="H2" s="106"/>
      <c r="I2" s="106"/>
      <c r="J2" s="106"/>
      <c r="K2" s="107"/>
    </row>
    <row r="3" spans="1:126" ht="30" x14ac:dyDescent="0.4">
      <c r="A3" s="105" t="s">
        <v>251</v>
      </c>
      <c r="B3" s="106"/>
      <c r="C3" s="106"/>
      <c r="D3" s="106"/>
      <c r="E3" s="106"/>
      <c r="F3" s="106"/>
      <c r="G3" s="106"/>
      <c r="H3" s="106"/>
      <c r="I3" s="106"/>
      <c r="J3" s="106"/>
      <c r="K3" s="107"/>
    </row>
    <row r="4" spans="1:126" ht="23.25" x14ac:dyDescent="0.35">
      <c r="A4" s="87" t="s">
        <v>252</v>
      </c>
      <c r="B4" s="88"/>
      <c r="C4" s="88"/>
      <c r="D4" s="88"/>
      <c r="E4" s="88"/>
      <c r="F4" s="88"/>
      <c r="G4" s="88"/>
      <c r="H4" s="88"/>
      <c r="I4" s="88"/>
      <c r="J4" s="88"/>
      <c r="K4" s="89"/>
    </row>
    <row r="5" spans="1:126" ht="23.25" x14ac:dyDescent="0.35">
      <c r="A5" s="87" t="s">
        <v>253</v>
      </c>
      <c r="B5" s="88"/>
      <c r="C5" s="88"/>
      <c r="D5" s="88"/>
      <c r="E5" s="88"/>
      <c r="F5" s="88"/>
      <c r="G5" s="88"/>
      <c r="H5" s="88"/>
      <c r="I5" s="88"/>
      <c r="J5" s="88"/>
      <c r="K5" s="89"/>
    </row>
    <row r="6" spans="1:126" ht="24" thickBot="1" x14ac:dyDescent="0.4">
      <c r="A6" s="87" t="s">
        <v>519</v>
      </c>
      <c r="B6" s="88"/>
      <c r="C6" s="88"/>
      <c r="D6" s="88"/>
      <c r="E6" s="88"/>
      <c r="F6" s="88"/>
      <c r="G6" s="88"/>
      <c r="H6" s="88"/>
      <c r="I6" s="88"/>
      <c r="J6" s="88"/>
      <c r="K6" s="89"/>
    </row>
    <row r="7" spans="1:126" x14ac:dyDescent="0.25">
      <c r="A7" s="90" t="s">
        <v>374</v>
      </c>
      <c r="B7" s="92" t="s">
        <v>0</v>
      </c>
      <c r="C7" s="92" t="s">
        <v>507</v>
      </c>
      <c r="D7" s="100" t="s">
        <v>373</v>
      </c>
      <c r="E7" s="94" t="s">
        <v>249</v>
      </c>
      <c r="F7" s="96" t="s">
        <v>1</v>
      </c>
      <c r="G7" s="94" t="s">
        <v>2</v>
      </c>
      <c r="H7" s="96" t="s">
        <v>3</v>
      </c>
      <c r="I7" s="94" t="s">
        <v>4</v>
      </c>
      <c r="J7" s="94" t="s">
        <v>5</v>
      </c>
      <c r="K7" s="98" t="s">
        <v>6</v>
      </c>
    </row>
    <row r="8" spans="1:126" ht="15.75" thickBot="1" x14ac:dyDescent="0.3">
      <c r="A8" s="91"/>
      <c r="B8" s="93"/>
      <c r="C8" s="93"/>
      <c r="D8" s="101"/>
      <c r="E8" s="95"/>
      <c r="F8" s="97"/>
      <c r="G8" s="95"/>
      <c r="H8" s="97"/>
      <c r="I8" s="95"/>
      <c r="J8" s="95"/>
      <c r="K8" s="99"/>
    </row>
    <row r="10" spans="1:126" x14ac:dyDescent="0.25">
      <c r="A10" s="86" t="s">
        <v>7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</row>
    <row r="11" spans="1:126" x14ac:dyDescent="0.25">
      <c r="A11" s="28" t="s">
        <v>265</v>
      </c>
      <c r="B11" t="s">
        <v>414</v>
      </c>
      <c r="C11" s="32" t="s">
        <v>471</v>
      </c>
      <c r="D11" t="s">
        <v>317</v>
      </c>
      <c r="E11" s="1">
        <v>110000</v>
      </c>
      <c r="F11" s="1">
        <f>E11*0.0287</f>
        <v>3157</v>
      </c>
      <c r="G11" s="1">
        <v>14457.62</v>
      </c>
      <c r="H11" s="30">
        <f>E11*0.0304</f>
        <v>3344</v>
      </c>
      <c r="I11" s="1">
        <v>25</v>
      </c>
      <c r="J11" s="1">
        <f>F11+G11+H11+I11</f>
        <v>20983.62</v>
      </c>
      <c r="K11" s="1">
        <f>E11-J11</f>
        <v>89016.38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</row>
    <row r="12" spans="1:126" x14ac:dyDescent="0.25">
      <c r="A12" s="28" t="s">
        <v>230</v>
      </c>
      <c r="B12" t="s">
        <v>231</v>
      </c>
      <c r="C12" s="32" t="s">
        <v>471</v>
      </c>
      <c r="D12" t="s">
        <v>317</v>
      </c>
      <c r="E12" s="1">
        <v>60000</v>
      </c>
      <c r="F12" s="1">
        <f>E12*0.0287</f>
        <v>1722</v>
      </c>
      <c r="G12" s="1">
        <v>3486.68</v>
      </c>
      <c r="H12" s="30">
        <f>E12*0.0304</f>
        <v>1824</v>
      </c>
      <c r="I12" s="1">
        <v>3555</v>
      </c>
      <c r="J12" s="1">
        <f>F12+G12+H12+I12</f>
        <v>10587.68</v>
      </c>
      <c r="K12" s="1">
        <f>E12-J12</f>
        <v>49412.32</v>
      </c>
    </row>
    <row r="13" spans="1:126" x14ac:dyDescent="0.25">
      <c r="A13" s="28" t="s">
        <v>11</v>
      </c>
      <c r="B13" t="s">
        <v>10</v>
      </c>
      <c r="C13" s="32" t="s">
        <v>471</v>
      </c>
      <c r="D13" t="s">
        <v>314</v>
      </c>
      <c r="E13" s="1">
        <v>71000</v>
      </c>
      <c r="F13" s="1">
        <f>E13*0.0287</f>
        <v>2037.7</v>
      </c>
      <c r="G13" s="1">
        <v>4746.58</v>
      </c>
      <c r="H13" s="30">
        <f t="shared" ref="H13:H15" si="0">E13*0.0304</f>
        <v>2158.4</v>
      </c>
      <c r="I13" s="1">
        <v>4467.8599999999997</v>
      </c>
      <c r="J13" s="1">
        <f t="shared" ref="J13:J16" si="1">F13+G13+H13+I13</f>
        <v>13410.54</v>
      </c>
      <c r="K13" s="1">
        <f t="shared" ref="K13:K16" si="2">E13-J13</f>
        <v>57589.46</v>
      </c>
    </row>
    <row r="14" spans="1:126" s="5" customFormat="1" x14ac:dyDescent="0.25">
      <c r="A14" s="5" t="s">
        <v>294</v>
      </c>
      <c r="B14" s="5" t="s">
        <v>414</v>
      </c>
      <c r="C14" s="39" t="s">
        <v>471</v>
      </c>
      <c r="D14" s="5" t="s">
        <v>317</v>
      </c>
      <c r="E14" s="30">
        <v>133000</v>
      </c>
      <c r="F14" s="30">
        <f t="shared" ref="F14" si="3">E14*0.0287</f>
        <v>3817.1</v>
      </c>
      <c r="G14" s="30">
        <v>19530.259999999998</v>
      </c>
      <c r="H14" s="30">
        <v>4043.2</v>
      </c>
      <c r="I14" s="30">
        <v>1375.12</v>
      </c>
      <c r="J14" s="30">
        <v>28765.68</v>
      </c>
      <c r="K14" s="30">
        <f>E14-J14</f>
        <v>104234.32</v>
      </c>
    </row>
    <row r="15" spans="1:126" x14ac:dyDescent="0.25">
      <c r="A15" s="28" t="s">
        <v>337</v>
      </c>
      <c r="B15" s="11" t="s">
        <v>259</v>
      </c>
      <c r="C15" s="33" t="s">
        <v>472</v>
      </c>
      <c r="D15" t="s">
        <v>317</v>
      </c>
      <c r="E15" s="1">
        <v>23000</v>
      </c>
      <c r="F15" s="1">
        <f t="shared" ref="F15" si="4">E15*0.0287</f>
        <v>660.1</v>
      </c>
      <c r="G15" s="1">
        <v>0</v>
      </c>
      <c r="H15" s="30">
        <f t="shared" si="0"/>
        <v>699.2</v>
      </c>
      <c r="I15" s="1">
        <v>1527.5</v>
      </c>
      <c r="J15" s="1">
        <v>2886.8</v>
      </c>
      <c r="K15" s="1">
        <f>+E15-J15</f>
        <v>20113.2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</row>
    <row r="16" spans="1:126" x14ac:dyDescent="0.25">
      <c r="A16" s="28" t="s">
        <v>419</v>
      </c>
      <c r="B16" t="s">
        <v>12</v>
      </c>
      <c r="C16" s="33" t="s">
        <v>471</v>
      </c>
      <c r="D16" t="s">
        <v>317</v>
      </c>
      <c r="E16" s="1">
        <v>240000</v>
      </c>
      <c r="F16" s="1">
        <v>6888</v>
      </c>
      <c r="G16" s="1">
        <v>45675.27</v>
      </c>
      <c r="H16" s="30">
        <v>4742.3999999999996</v>
      </c>
      <c r="I16" s="1">
        <v>2991.67</v>
      </c>
      <c r="J16" s="1">
        <f t="shared" si="1"/>
        <v>60297.34</v>
      </c>
      <c r="K16" s="1">
        <f t="shared" si="2"/>
        <v>179702.66</v>
      </c>
    </row>
    <row r="17" spans="1:126" x14ac:dyDescent="0.25">
      <c r="A17" s="28" t="s">
        <v>425</v>
      </c>
      <c r="B17" t="s">
        <v>97</v>
      </c>
      <c r="C17" s="33" t="s">
        <v>472</v>
      </c>
      <c r="D17" t="s">
        <v>317</v>
      </c>
      <c r="E17" s="1">
        <v>36000</v>
      </c>
      <c r="F17" s="1">
        <v>1033.2</v>
      </c>
      <c r="G17" s="1">
        <v>0</v>
      </c>
      <c r="H17" s="30">
        <v>1094.4000000000001</v>
      </c>
      <c r="I17" s="1">
        <v>25</v>
      </c>
      <c r="J17" s="1">
        <f>F17+G17+H17+I17</f>
        <v>2152.6</v>
      </c>
      <c r="K17" s="1">
        <f>E17-J17</f>
        <v>33847.4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</row>
    <row r="18" spans="1:126" x14ac:dyDescent="0.25">
      <c r="A18" s="28" t="s">
        <v>426</v>
      </c>
      <c r="B18" t="s">
        <v>414</v>
      </c>
      <c r="C18" s="33" t="s">
        <v>471</v>
      </c>
      <c r="D18" t="s">
        <v>317</v>
      </c>
      <c r="E18" s="1">
        <v>80000</v>
      </c>
      <c r="F18" s="1">
        <v>2296</v>
      </c>
      <c r="G18" s="1">
        <v>7400.87</v>
      </c>
      <c r="H18" s="30">
        <v>2432</v>
      </c>
      <c r="I18" s="1">
        <v>187</v>
      </c>
      <c r="J18" s="1">
        <f t="shared" ref="J18:J20" si="5">F18+G18+H18+I18</f>
        <v>12315.87</v>
      </c>
      <c r="K18" s="1">
        <f t="shared" ref="K18:K20" si="6">E18-J18</f>
        <v>67684.13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</row>
    <row r="19" spans="1:126" x14ac:dyDescent="0.25">
      <c r="A19" s="28" t="s">
        <v>36</v>
      </c>
      <c r="B19" t="s">
        <v>414</v>
      </c>
      <c r="C19" s="33" t="s">
        <v>472</v>
      </c>
      <c r="D19" t="s">
        <v>317</v>
      </c>
      <c r="E19" s="1">
        <v>165000</v>
      </c>
      <c r="F19" s="1">
        <f>E19*0.0287</f>
        <v>4735.5</v>
      </c>
      <c r="G19" s="1">
        <v>27463.39</v>
      </c>
      <c r="H19" s="30">
        <v>4742.3999999999996</v>
      </c>
      <c r="I19" s="1">
        <v>25</v>
      </c>
      <c r="J19" s="1">
        <f t="shared" si="5"/>
        <v>36966.29</v>
      </c>
      <c r="K19" s="1">
        <f t="shared" si="6"/>
        <v>128033.71</v>
      </c>
    </row>
    <row r="20" spans="1:126" x14ac:dyDescent="0.25">
      <c r="A20" s="28" t="s">
        <v>260</v>
      </c>
      <c r="B20" t="s">
        <v>259</v>
      </c>
      <c r="C20" s="33" t="s">
        <v>472</v>
      </c>
      <c r="D20" t="s">
        <v>317</v>
      </c>
      <c r="E20" s="1">
        <v>26250</v>
      </c>
      <c r="F20" s="1">
        <f t="shared" ref="F20" si="7">E20*0.0287</f>
        <v>753.38</v>
      </c>
      <c r="G20" s="1">
        <v>0</v>
      </c>
      <c r="H20" s="30">
        <v>798</v>
      </c>
      <c r="I20" s="1">
        <v>1153.67</v>
      </c>
      <c r="J20" s="1">
        <f t="shared" si="5"/>
        <v>2705.05</v>
      </c>
      <c r="K20" s="1">
        <f t="shared" si="6"/>
        <v>23544.95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</row>
    <row r="21" spans="1:126" x14ac:dyDescent="0.25">
      <c r="A21" s="28" t="s">
        <v>32</v>
      </c>
      <c r="B21" t="s">
        <v>423</v>
      </c>
      <c r="C21" s="33" t="s">
        <v>471</v>
      </c>
      <c r="D21" t="s">
        <v>314</v>
      </c>
      <c r="E21" s="1">
        <v>56000</v>
      </c>
      <c r="F21" s="1">
        <f t="shared" ref="F21" si="8">E21*0.0287</f>
        <v>1607.2</v>
      </c>
      <c r="G21" s="1">
        <v>2498.29</v>
      </c>
      <c r="H21" s="30">
        <f t="shared" ref="H21" si="9">E21*0.0304</f>
        <v>1702.4</v>
      </c>
      <c r="I21" s="1">
        <v>1637.12</v>
      </c>
      <c r="J21" s="1">
        <v>7445.01</v>
      </c>
      <c r="K21" s="1">
        <v>48554.99</v>
      </c>
    </row>
    <row r="22" spans="1:126" x14ac:dyDescent="0.25">
      <c r="A22" s="28" t="s">
        <v>435</v>
      </c>
      <c r="B22" t="s">
        <v>414</v>
      </c>
      <c r="C22" s="33" t="s">
        <v>472</v>
      </c>
      <c r="D22" t="s">
        <v>317</v>
      </c>
      <c r="E22" s="1">
        <v>165000</v>
      </c>
      <c r="F22" s="1">
        <v>4735.5</v>
      </c>
      <c r="G22" s="1">
        <v>27463.39</v>
      </c>
      <c r="H22" s="30">
        <v>4742.3999999999996</v>
      </c>
      <c r="I22" s="1">
        <v>25</v>
      </c>
      <c r="J22" s="1">
        <v>36966.29</v>
      </c>
      <c r="K22" s="1">
        <f>+E22-J22</f>
        <v>128033.71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</row>
    <row r="23" spans="1:126" x14ac:dyDescent="0.25">
      <c r="A23" s="28" t="s">
        <v>436</v>
      </c>
      <c r="B23" t="s">
        <v>414</v>
      </c>
      <c r="C23" s="33" t="s">
        <v>472</v>
      </c>
      <c r="D23" t="s">
        <v>317</v>
      </c>
      <c r="E23" s="1">
        <v>40833.33</v>
      </c>
      <c r="F23" s="1">
        <v>5022.5</v>
      </c>
      <c r="G23" s="1">
        <v>29891.64</v>
      </c>
      <c r="H23" s="30">
        <v>4742.3999999999996</v>
      </c>
      <c r="I23" s="1">
        <v>25</v>
      </c>
      <c r="J23" s="1">
        <v>2998.51</v>
      </c>
      <c r="K23" s="1">
        <f>E23-J23</f>
        <v>37834.82</v>
      </c>
    </row>
    <row r="24" spans="1:126" x14ac:dyDescent="0.25">
      <c r="A24" s="28" t="s">
        <v>437</v>
      </c>
      <c r="B24" t="s">
        <v>414</v>
      </c>
      <c r="C24" s="33" t="s">
        <v>472</v>
      </c>
      <c r="D24" t="s">
        <v>317</v>
      </c>
      <c r="E24" s="1">
        <v>125000</v>
      </c>
      <c r="F24" s="1">
        <v>3587.5</v>
      </c>
      <c r="G24" s="1">
        <v>17985.990000000002</v>
      </c>
      <c r="H24" s="30">
        <v>3800</v>
      </c>
      <c r="I24" s="1">
        <v>3890.61</v>
      </c>
      <c r="J24" s="1">
        <v>25398.49</v>
      </c>
      <c r="K24" s="1">
        <v>99601.51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</row>
    <row r="25" spans="1:126" x14ac:dyDescent="0.25">
      <c r="A25" s="28" t="s">
        <v>473</v>
      </c>
      <c r="B25" t="s">
        <v>414</v>
      </c>
      <c r="C25" s="33" t="s">
        <v>472</v>
      </c>
      <c r="D25" t="s">
        <v>317</v>
      </c>
      <c r="E25" s="1">
        <v>91000</v>
      </c>
      <c r="F25" s="1">
        <v>2611.6999999999998</v>
      </c>
      <c r="G25" s="1">
        <v>9988.34</v>
      </c>
      <c r="H25" s="30">
        <v>2766.4</v>
      </c>
      <c r="I25" s="1">
        <v>25</v>
      </c>
      <c r="J25" s="1">
        <v>15769.04</v>
      </c>
      <c r="K25" s="1">
        <v>75230.960000000006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</row>
    <row r="26" spans="1:126" x14ac:dyDescent="0.25">
      <c r="A26" s="28" t="s">
        <v>508</v>
      </c>
      <c r="B26" t="s">
        <v>414</v>
      </c>
      <c r="C26" s="33" t="s">
        <v>471</v>
      </c>
      <c r="D26" t="s">
        <v>317</v>
      </c>
      <c r="E26" s="1">
        <v>125000</v>
      </c>
      <c r="F26" s="1">
        <v>3587.5</v>
      </c>
      <c r="G26" s="1">
        <v>17985.990000000002</v>
      </c>
      <c r="H26" s="30">
        <v>3800</v>
      </c>
      <c r="I26" s="1">
        <v>25</v>
      </c>
      <c r="J26" s="1">
        <v>25398.49</v>
      </c>
      <c r="K26" s="1">
        <f>E26-J26</f>
        <v>99601.51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</row>
    <row r="27" spans="1:126" x14ac:dyDescent="0.25">
      <c r="A27" s="3" t="s">
        <v>13</v>
      </c>
      <c r="B27" s="3">
        <v>16</v>
      </c>
      <c r="C27" s="34"/>
      <c r="D27" s="3"/>
      <c r="E27" s="4">
        <f>SUM(E11:E26)</f>
        <v>1547083.33</v>
      </c>
      <c r="F27" s="4">
        <f>SUM(F11:F26)</f>
        <v>48251.88</v>
      </c>
      <c r="G27" s="4">
        <f>SUM(G11:G26)</f>
        <v>228574.31</v>
      </c>
      <c r="H27" s="4">
        <f>SUM(H11:H26)</f>
        <v>47431.6</v>
      </c>
      <c r="I27" s="4">
        <f>SUM(I11:I26)</f>
        <v>20960.55</v>
      </c>
      <c r="J27" s="4">
        <f>SUM(J11:J24)+J25+J26</f>
        <v>305047.3</v>
      </c>
      <c r="K27" s="4">
        <f>SUM(K11:K24)+K25+K26</f>
        <v>1242036.03</v>
      </c>
    </row>
    <row r="28" spans="1:126" s="28" customFormat="1" x14ac:dyDescent="0.25">
      <c r="A28" s="26"/>
      <c r="B28" s="26"/>
      <c r="C28" s="35"/>
      <c r="D28" s="26"/>
      <c r="E28" s="27"/>
      <c r="F28" s="27"/>
      <c r="G28" s="27"/>
      <c r="H28" s="27"/>
      <c r="I28" s="27"/>
      <c r="J28" s="27"/>
      <c r="K28" s="27"/>
    </row>
    <row r="29" spans="1:126" x14ac:dyDescent="0.25">
      <c r="A29" s="86" t="s">
        <v>33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1:126" x14ac:dyDescent="0.25">
      <c r="A30" t="s">
        <v>22</v>
      </c>
      <c r="B30" t="s">
        <v>486</v>
      </c>
      <c r="C30" s="32" t="s">
        <v>471</v>
      </c>
      <c r="D30" t="s">
        <v>314</v>
      </c>
      <c r="E30" s="1">
        <v>45000</v>
      </c>
      <c r="F30" s="1">
        <f t="shared" ref="F30:F32" si="10">E30*0.0287</f>
        <v>1291.5</v>
      </c>
      <c r="G30" s="1">
        <v>945.81</v>
      </c>
      <c r="H30" s="1">
        <f t="shared" ref="H30:H32" si="11">E30*0.0304</f>
        <v>1368</v>
      </c>
      <c r="I30" s="1">
        <v>2427.62</v>
      </c>
      <c r="J30" s="1">
        <f t="shared" ref="J30" si="12">F30+G30+H30+I30</f>
        <v>6032.93</v>
      </c>
      <c r="K30" s="1">
        <f t="shared" ref="K30:K32" si="13">E30-J30</f>
        <v>38967.07</v>
      </c>
    </row>
    <row r="31" spans="1:126" x14ac:dyDescent="0.25">
      <c r="A31" t="s">
        <v>418</v>
      </c>
      <c r="B31" t="s">
        <v>417</v>
      </c>
      <c r="C31" s="32" t="s">
        <v>471</v>
      </c>
      <c r="D31" t="s">
        <v>317</v>
      </c>
      <c r="E31" s="1">
        <v>23500</v>
      </c>
      <c r="F31" s="1">
        <f t="shared" ref="F31" si="14">E31*0.0287</f>
        <v>674.45</v>
      </c>
      <c r="G31" s="1">
        <v>0</v>
      </c>
      <c r="H31" s="1">
        <f t="shared" ref="H31" si="15">E31*0.0304</f>
        <v>714.4</v>
      </c>
      <c r="I31" s="1">
        <v>25</v>
      </c>
      <c r="J31" s="1">
        <f t="shared" ref="J31" si="16">F31+G31+H31+I31</f>
        <v>1413.85</v>
      </c>
      <c r="K31" s="1">
        <f t="shared" ref="K31" si="17">E31-J31</f>
        <v>22086.15</v>
      </c>
    </row>
    <row r="32" spans="1:126" x14ac:dyDescent="0.25">
      <c r="A32" t="s">
        <v>34</v>
      </c>
      <c r="B32" t="s">
        <v>35</v>
      </c>
      <c r="C32" s="32" t="s">
        <v>471</v>
      </c>
      <c r="D32" t="s">
        <v>314</v>
      </c>
      <c r="E32" s="1">
        <v>50000</v>
      </c>
      <c r="F32" s="1">
        <f t="shared" si="10"/>
        <v>1435</v>
      </c>
      <c r="G32" s="1">
        <v>1289.46</v>
      </c>
      <c r="H32" s="1">
        <f t="shared" si="11"/>
        <v>1520</v>
      </c>
      <c r="I32" s="1">
        <v>377.5</v>
      </c>
      <c r="J32" s="1">
        <v>5186.5</v>
      </c>
      <c r="K32" s="1">
        <f t="shared" si="13"/>
        <v>44813.5</v>
      </c>
    </row>
    <row r="33" spans="1:126" x14ac:dyDescent="0.25">
      <c r="A33" s="3" t="s">
        <v>13</v>
      </c>
      <c r="B33" s="3">
        <v>3</v>
      </c>
      <c r="C33" s="34"/>
      <c r="D33" s="3"/>
      <c r="E33" s="4">
        <f t="shared" ref="E33:K33" si="18">SUM(E30:E32)</f>
        <v>118500</v>
      </c>
      <c r="F33" s="4">
        <f t="shared" si="18"/>
        <v>3400.95</v>
      </c>
      <c r="G33" s="4">
        <f t="shared" si="18"/>
        <v>2235.27</v>
      </c>
      <c r="H33" s="4">
        <f t="shared" si="18"/>
        <v>3602.4</v>
      </c>
      <c r="I33" s="4">
        <f t="shared" si="18"/>
        <v>2830.12</v>
      </c>
      <c r="J33" s="4">
        <f t="shared" si="18"/>
        <v>12633.28</v>
      </c>
      <c r="K33" s="4">
        <f t="shared" si="18"/>
        <v>105866.72</v>
      </c>
    </row>
    <row r="34" spans="1:126" s="28" customFormat="1" x14ac:dyDescent="0.25">
      <c r="A34" s="26"/>
      <c r="B34" s="26"/>
      <c r="C34" s="35"/>
      <c r="D34" s="26"/>
      <c r="E34" s="27"/>
      <c r="F34" s="27"/>
      <c r="G34" s="27"/>
      <c r="H34" s="27"/>
      <c r="I34" s="27"/>
      <c r="J34" s="27"/>
      <c r="K34" s="27"/>
    </row>
    <row r="35" spans="1:126" x14ac:dyDescent="0.25">
      <c r="A35" s="86" t="s">
        <v>434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1:126" x14ac:dyDescent="0.25">
      <c r="A36" t="s">
        <v>420</v>
      </c>
      <c r="B36" t="s">
        <v>17</v>
      </c>
      <c r="C36" s="32" t="s">
        <v>471</v>
      </c>
      <c r="D36" t="s">
        <v>317</v>
      </c>
      <c r="E36" s="1">
        <v>133000</v>
      </c>
      <c r="F36" s="1">
        <f>E36*0.0287</f>
        <v>3817.1</v>
      </c>
      <c r="G36" s="1">
        <v>19867.79</v>
      </c>
      <c r="H36" s="1">
        <f>E36*0.0304</f>
        <v>4043.2</v>
      </c>
      <c r="I36" s="1">
        <v>25</v>
      </c>
      <c r="J36" s="1">
        <f>F36+G36+H36+I36</f>
        <v>27753.09</v>
      </c>
      <c r="K36" s="1">
        <f>E36-J36</f>
        <v>105246.91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</row>
    <row r="37" spans="1:126" x14ac:dyDescent="0.25">
      <c r="A37" s="3" t="s">
        <v>13</v>
      </c>
      <c r="B37" s="3">
        <v>1</v>
      </c>
      <c r="C37" s="34"/>
      <c r="D37" s="3"/>
      <c r="E37" s="4">
        <f>SUM(E36)</f>
        <v>133000</v>
      </c>
      <c r="F37" s="4">
        <f t="shared" ref="F37:K37" si="19">SUM(F36)</f>
        <v>3817.1</v>
      </c>
      <c r="G37" s="4">
        <f t="shared" si="19"/>
        <v>19867.79</v>
      </c>
      <c r="H37" s="4">
        <f t="shared" si="19"/>
        <v>4043.2</v>
      </c>
      <c r="I37" s="4">
        <f t="shared" si="19"/>
        <v>25</v>
      </c>
      <c r="J37" s="4">
        <f t="shared" si="19"/>
        <v>27753.09</v>
      </c>
      <c r="K37" s="4">
        <f t="shared" si="19"/>
        <v>105246.91</v>
      </c>
    </row>
    <row r="38" spans="1:126" s="28" customFormat="1" x14ac:dyDescent="0.25">
      <c r="A38" s="26"/>
      <c r="B38" s="26"/>
      <c r="C38" s="35"/>
      <c r="D38" s="26"/>
      <c r="E38" s="27"/>
      <c r="F38" s="27"/>
      <c r="G38" s="27"/>
      <c r="H38" s="27"/>
      <c r="I38" s="27"/>
      <c r="J38" s="27"/>
      <c r="K38" s="27"/>
    </row>
    <row r="39" spans="1:126" x14ac:dyDescent="0.25">
      <c r="A39" s="86" t="s">
        <v>18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1:126" x14ac:dyDescent="0.25">
      <c r="A40" t="s">
        <v>20</v>
      </c>
      <c r="B40" t="s">
        <v>19</v>
      </c>
      <c r="C40" s="32" t="s">
        <v>471</v>
      </c>
      <c r="D40" t="s">
        <v>314</v>
      </c>
      <c r="E40" s="1">
        <v>36000</v>
      </c>
      <c r="F40" s="1">
        <f>E40*0.0287</f>
        <v>1033.2</v>
      </c>
      <c r="G40" s="1">
        <v>0</v>
      </c>
      <c r="H40" s="1">
        <f>E40*0.0304</f>
        <v>1094.4000000000001</v>
      </c>
      <c r="I40" s="1">
        <v>2977.74</v>
      </c>
      <c r="J40" s="1">
        <v>5105.34</v>
      </c>
      <c r="K40" s="1">
        <f>E40-J40</f>
        <v>30894.66</v>
      </c>
    </row>
    <row r="41" spans="1:126" x14ac:dyDescent="0.25">
      <c r="A41" t="s">
        <v>254</v>
      </c>
      <c r="B41" t="s">
        <v>231</v>
      </c>
      <c r="C41" s="32" t="s">
        <v>471</v>
      </c>
      <c r="D41" t="s">
        <v>314</v>
      </c>
      <c r="E41" s="1">
        <v>41000</v>
      </c>
      <c r="F41" s="1">
        <f>E41*0.0287</f>
        <v>1176.7</v>
      </c>
      <c r="G41" s="1">
        <v>583.79</v>
      </c>
      <c r="H41" s="1">
        <f>E41*0.0304</f>
        <v>1246.4000000000001</v>
      </c>
      <c r="I41" s="1">
        <v>25</v>
      </c>
      <c r="J41" s="1">
        <f>F41+G41+H41+I41</f>
        <v>3031.89</v>
      </c>
      <c r="K41" s="1">
        <f>E41-J41</f>
        <v>37968.11</v>
      </c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</row>
    <row r="42" spans="1:126" x14ac:dyDescent="0.25">
      <c r="A42" s="3" t="s">
        <v>13</v>
      </c>
      <c r="B42" s="3">
        <v>2</v>
      </c>
      <c r="C42" s="34"/>
      <c r="D42" s="3"/>
      <c r="E42" s="4">
        <f t="shared" ref="E42:K42" si="20">SUM(E40:E41)</f>
        <v>77000</v>
      </c>
      <c r="F42" s="4">
        <f t="shared" si="20"/>
        <v>2209.9</v>
      </c>
      <c r="G42" s="4">
        <f t="shared" si="20"/>
        <v>583.79</v>
      </c>
      <c r="H42" s="4">
        <f t="shared" si="20"/>
        <v>2340.8000000000002</v>
      </c>
      <c r="I42" s="4">
        <v>2340.8000000000002</v>
      </c>
      <c r="J42" s="4">
        <f t="shared" si="20"/>
        <v>8137.23</v>
      </c>
      <c r="K42" s="4">
        <f t="shared" si="20"/>
        <v>68862.77</v>
      </c>
    </row>
    <row r="43" spans="1:126" s="28" customFormat="1" x14ac:dyDescent="0.25">
      <c r="A43" s="26"/>
      <c r="B43" s="26"/>
      <c r="C43" s="35"/>
      <c r="D43" s="26"/>
      <c r="E43" s="27"/>
      <c r="F43" s="27"/>
      <c r="G43" s="27"/>
      <c r="H43" s="27"/>
      <c r="I43" s="27"/>
      <c r="J43" s="27"/>
      <c r="K43" s="27"/>
    </row>
    <row r="44" spans="1:126" x14ac:dyDescent="0.25">
      <c r="A44" s="86" t="s">
        <v>438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1:126" x14ac:dyDescent="0.25">
      <c r="A45" s="52" t="s">
        <v>478</v>
      </c>
      <c r="B45" s="48" t="s">
        <v>481</v>
      </c>
      <c r="C45" s="53" t="s">
        <v>482</v>
      </c>
      <c r="D45" s="53" t="s">
        <v>483</v>
      </c>
      <c r="E45" s="54">
        <v>89500</v>
      </c>
      <c r="F45" s="55">
        <v>2568.65</v>
      </c>
      <c r="G45" s="56">
        <v>9635.51</v>
      </c>
      <c r="H45" s="58">
        <v>2720.8</v>
      </c>
      <c r="I45" s="57">
        <v>277.5</v>
      </c>
      <c r="J45" s="54">
        <v>15202.46</v>
      </c>
      <c r="K45" s="54">
        <v>74297.539999999994</v>
      </c>
    </row>
    <row r="46" spans="1:126" x14ac:dyDescent="0.25">
      <c r="A46" s="51" t="s">
        <v>25</v>
      </c>
      <c r="B46" t="s">
        <v>24</v>
      </c>
      <c r="C46" s="32" t="s">
        <v>471</v>
      </c>
      <c r="D46" t="s">
        <v>317</v>
      </c>
      <c r="E46" s="1">
        <v>56000</v>
      </c>
      <c r="F46" s="1">
        <f t="shared" ref="F46" si="21">E46*0.0287</f>
        <v>1607.2</v>
      </c>
      <c r="G46" s="1">
        <v>2733.96</v>
      </c>
      <c r="H46" s="1">
        <f t="shared" ref="H46" si="22">E46*0.0304</f>
        <v>1702.4</v>
      </c>
      <c r="I46" s="1">
        <v>1311.67</v>
      </c>
      <c r="J46" s="1">
        <v>7355.23</v>
      </c>
      <c r="K46" s="1">
        <v>48644.77</v>
      </c>
    </row>
    <row r="47" spans="1:126" x14ac:dyDescent="0.25">
      <c r="A47" s="51" t="s">
        <v>503</v>
      </c>
      <c r="B47" t="s">
        <v>128</v>
      </c>
      <c r="C47" s="32" t="s">
        <v>471</v>
      </c>
      <c r="D47" t="s">
        <v>504</v>
      </c>
      <c r="E47" s="1">
        <v>56000</v>
      </c>
      <c r="F47" s="1">
        <v>1607.2</v>
      </c>
      <c r="G47" s="1">
        <v>2733.96</v>
      </c>
      <c r="H47" s="1">
        <v>1702.4</v>
      </c>
      <c r="I47" s="1">
        <v>25</v>
      </c>
      <c r="J47" s="1">
        <v>6068.56</v>
      </c>
      <c r="K47" s="1">
        <v>49931.44</v>
      </c>
    </row>
    <row r="48" spans="1:126" x14ac:dyDescent="0.25">
      <c r="A48" s="51" t="s">
        <v>505</v>
      </c>
      <c r="B48" t="s">
        <v>289</v>
      </c>
      <c r="C48" s="32" t="s">
        <v>471</v>
      </c>
      <c r="D48" t="s">
        <v>504</v>
      </c>
      <c r="E48" s="1">
        <v>89500</v>
      </c>
      <c r="F48" s="1">
        <v>2568.65</v>
      </c>
      <c r="G48" s="1">
        <v>9635.51</v>
      </c>
      <c r="H48" s="1">
        <v>2720.8</v>
      </c>
      <c r="I48" s="1">
        <v>25</v>
      </c>
      <c r="J48" s="1">
        <v>16975.14</v>
      </c>
      <c r="K48" s="1">
        <v>72524.86</v>
      </c>
    </row>
    <row r="49" spans="1:126" x14ac:dyDescent="0.25">
      <c r="A49" s="51" t="s">
        <v>520</v>
      </c>
      <c r="B49" t="s">
        <v>521</v>
      </c>
      <c r="C49" s="32" t="s">
        <v>471</v>
      </c>
      <c r="D49" t="s">
        <v>504</v>
      </c>
      <c r="E49" s="1">
        <v>56000</v>
      </c>
      <c r="G49" s="1">
        <v>2733.96</v>
      </c>
      <c r="H49" s="1">
        <v>1702.4</v>
      </c>
      <c r="I49" s="1">
        <v>25</v>
      </c>
      <c r="J49" s="1">
        <v>6068.56</v>
      </c>
      <c r="K49" s="1">
        <v>49931.44</v>
      </c>
    </row>
    <row r="50" spans="1:126" x14ac:dyDescent="0.25">
      <c r="A50" s="3" t="s">
        <v>13</v>
      </c>
      <c r="B50" s="3">
        <v>5</v>
      </c>
      <c r="C50" s="34"/>
      <c r="D50" s="3"/>
      <c r="E50" s="4">
        <f>SUM(E46:E46)+E45+E47+E48+E49</f>
        <v>347000</v>
      </c>
      <c r="F50" s="4">
        <f>SUM(F46:F46)+F45+F47+F48</f>
        <v>8351.7000000000007</v>
      </c>
      <c r="G50" s="4">
        <f>SUM(G46:G46)+G45+G47+G48+G49</f>
        <v>27472.9</v>
      </c>
      <c r="H50" s="4">
        <f>SUM(H46:H46)+H45+H47+H48+H49</f>
        <v>10548.8</v>
      </c>
      <c r="I50" s="4">
        <f>SUM(I46:I46)+I45+I47+I48+I49</f>
        <v>1664.17</v>
      </c>
      <c r="J50" s="4">
        <f>SUM(J46:J46)+J45+J47+J48+J49</f>
        <v>51669.95</v>
      </c>
      <c r="K50" s="4">
        <f>SUM(K46:K46)+K45+K47+K48+K49</f>
        <v>295330.05</v>
      </c>
    </row>
    <row r="51" spans="1:126" s="28" customFormat="1" x14ac:dyDescent="0.25">
      <c r="A51" s="26"/>
      <c r="B51" s="26"/>
      <c r="C51" s="35"/>
      <c r="D51" s="26"/>
      <c r="E51" s="27"/>
      <c r="F51" s="27"/>
      <c r="G51" s="27"/>
      <c r="H51" s="27"/>
      <c r="I51" s="27"/>
      <c r="J51" s="27"/>
      <c r="K51" s="27"/>
    </row>
    <row r="52" spans="1:126" x14ac:dyDescent="0.25">
      <c r="A52" s="86" t="s">
        <v>439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1:126" x14ac:dyDescent="0.25">
      <c r="A53" t="s">
        <v>16</v>
      </c>
      <c r="B53" t="s">
        <v>17</v>
      </c>
      <c r="C53" s="32" t="s">
        <v>471</v>
      </c>
      <c r="D53" t="s">
        <v>317</v>
      </c>
      <c r="E53" s="1">
        <v>133000</v>
      </c>
      <c r="F53" s="1">
        <v>3817.1</v>
      </c>
      <c r="G53" s="1">
        <v>19867.79</v>
      </c>
      <c r="H53" s="1">
        <f t="shared" ref="H53" si="23">E53*0.0304</f>
        <v>4043.2</v>
      </c>
      <c r="I53" s="1">
        <v>25</v>
      </c>
      <c r="J53" s="1">
        <v>27753.09</v>
      </c>
      <c r="K53" s="1">
        <f>+E53-J53</f>
        <v>105246.91</v>
      </c>
    </row>
    <row r="54" spans="1:126" x14ac:dyDescent="0.25">
      <c r="A54" t="s">
        <v>347</v>
      </c>
      <c r="B54" t="s">
        <v>320</v>
      </c>
      <c r="C54" s="32" t="s">
        <v>471</v>
      </c>
      <c r="D54" t="s">
        <v>317</v>
      </c>
      <c r="E54" s="1">
        <v>26000</v>
      </c>
      <c r="F54" s="1">
        <v>746.2</v>
      </c>
      <c r="G54" s="1">
        <v>0</v>
      </c>
      <c r="H54" s="1">
        <v>790.4</v>
      </c>
      <c r="I54" s="1">
        <v>1695</v>
      </c>
      <c r="J54" s="1">
        <v>3231.6</v>
      </c>
      <c r="K54" s="1">
        <v>22768.400000000001</v>
      </c>
    </row>
    <row r="55" spans="1:126" x14ac:dyDescent="0.25">
      <c r="A55" s="3" t="s">
        <v>13</v>
      </c>
      <c r="B55" s="3">
        <v>2</v>
      </c>
      <c r="C55" s="34"/>
      <c r="D55" s="3"/>
      <c r="E55" s="4">
        <f>SUM(E53:E53)+E54</f>
        <v>159000</v>
      </c>
      <c r="F55" s="4">
        <f>SUM(F53:F53)+F54</f>
        <v>4563.3</v>
      </c>
      <c r="G55" s="4">
        <f t="shared" ref="G55" si="24">SUM(G53:G53)</f>
        <v>19867.79</v>
      </c>
      <c r="H55" s="4">
        <f>SUM(H53:H53)+H54</f>
        <v>4833.6000000000004</v>
      </c>
      <c r="I55" s="4">
        <f>SUM(I53:I53)+I54</f>
        <v>1720</v>
      </c>
      <c r="J55" s="4">
        <f>SUM(J53:J53)+J54</f>
        <v>30984.69</v>
      </c>
      <c r="K55" s="4">
        <f>SUM(K53:K53)+K54</f>
        <v>128015.31</v>
      </c>
    </row>
    <row r="56" spans="1:126" s="28" customFormat="1" x14ac:dyDescent="0.25">
      <c r="A56" s="26"/>
      <c r="B56" s="26"/>
      <c r="C56" s="35"/>
      <c r="D56" s="26"/>
      <c r="E56" s="27"/>
      <c r="F56" s="27"/>
      <c r="G56" s="27"/>
      <c r="H56" s="27"/>
      <c r="I56" s="27"/>
      <c r="J56" s="27"/>
      <c r="K56" s="27"/>
    </row>
    <row r="57" spans="1:126" x14ac:dyDescent="0.25">
      <c r="A57" s="86" t="s">
        <v>14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1:126" x14ac:dyDescent="0.25">
      <c r="A58" t="s">
        <v>26</v>
      </c>
      <c r="B58" t="s">
        <v>27</v>
      </c>
      <c r="C58" s="32" t="s">
        <v>471</v>
      </c>
      <c r="D58" t="s">
        <v>317</v>
      </c>
      <c r="E58" s="1">
        <v>71000</v>
      </c>
      <c r="F58" s="1">
        <f>E58*0.0287</f>
        <v>2037.7</v>
      </c>
      <c r="G58" s="1">
        <v>5318.63</v>
      </c>
      <c r="H58" s="1">
        <f>E58*0.0304</f>
        <v>2158.4</v>
      </c>
      <c r="I58" s="1">
        <v>1747.62</v>
      </c>
      <c r="J58" s="1">
        <v>11230.35</v>
      </c>
      <c r="K58" s="1">
        <f>E58-J58</f>
        <v>59769.65</v>
      </c>
    </row>
    <row r="59" spans="1:126" x14ac:dyDescent="0.25">
      <c r="A59" t="s">
        <v>386</v>
      </c>
      <c r="B59" s="18" t="s">
        <v>128</v>
      </c>
      <c r="C59" s="33" t="s">
        <v>471</v>
      </c>
      <c r="D59" s="20" t="s">
        <v>317</v>
      </c>
      <c r="E59" s="1">
        <v>74000</v>
      </c>
      <c r="F59" s="1">
        <f>E59*0.0287</f>
        <v>2123.8000000000002</v>
      </c>
      <c r="G59" s="1">
        <v>6121.2</v>
      </c>
      <c r="H59" s="1">
        <f>E59*0.0304</f>
        <v>2249.6</v>
      </c>
      <c r="I59" s="1">
        <v>25</v>
      </c>
      <c r="J59" s="1">
        <f>F59+G59+H59+I59</f>
        <v>10519.6</v>
      </c>
      <c r="K59" s="1">
        <f>E59-J59</f>
        <v>63480.4</v>
      </c>
    </row>
    <row r="60" spans="1:126" x14ac:dyDescent="0.25">
      <c r="A60" t="s">
        <v>387</v>
      </c>
      <c r="B60" t="s">
        <v>128</v>
      </c>
      <c r="C60" s="33" t="s">
        <v>471</v>
      </c>
      <c r="D60" t="s">
        <v>317</v>
      </c>
      <c r="E60" s="1">
        <v>35000</v>
      </c>
      <c r="F60" s="1">
        <f>E60*0.0287</f>
        <v>1004.5</v>
      </c>
      <c r="G60" s="1">
        <v>0</v>
      </c>
      <c r="H60" s="1">
        <f t="shared" ref="H60" si="25">E60*0.0304</f>
        <v>1064</v>
      </c>
      <c r="I60" s="1">
        <v>2887.24</v>
      </c>
      <c r="J60" s="1">
        <f>F60+G60+H60+I60</f>
        <v>4955.74</v>
      </c>
      <c r="K60" s="1">
        <f>E60-J60</f>
        <v>30044.26</v>
      </c>
    </row>
    <row r="61" spans="1:126" x14ac:dyDescent="0.25">
      <c r="A61" s="3" t="s">
        <v>13</v>
      </c>
      <c r="B61" s="3">
        <v>3</v>
      </c>
      <c r="C61" s="34"/>
      <c r="D61" s="3"/>
      <c r="E61" s="4">
        <f t="shared" ref="E61:J61" si="26">SUM(E58:E60)</f>
        <v>180000</v>
      </c>
      <c r="F61" s="4">
        <f t="shared" si="26"/>
        <v>5166</v>
      </c>
      <c r="G61" s="4">
        <f t="shared" si="26"/>
        <v>11439.83</v>
      </c>
      <c r="H61" s="4">
        <f t="shared" si="26"/>
        <v>5472</v>
      </c>
      <c r="I61" s="4">
        <f t="shared" si="26"/>
        <v>4659.8599999999997</v>
      </c>
      <c r="J61" s="4">
        <f t="shared" si="26"/>
        <v>26705.69</v>
      </c>
      <c r="K61" s="4">
        <f>SUM(K58:K60)</f>
        <v>153294.31</v>
      </c>
    </row>
    <row r="63" spans="1:126" x14ac:dyDescent="0.25">
      <c r="A63" s="10" t="s">
        <v>229</v>
      </c>
      <c r="B63" s="10"/>
      <c r="C63" s="43"/>
      <c r="D63" s="12"/>
      <c r="E63" s="10"/>
      <c r="F63" s="10"/>
      <c r="G63" s="10"/>
      <c r="H63" s="10"/>
      <c r="I63" s="10"/>
      <c r="J63" s="10"/>
      <c r="K63" s="10"/>
    </row>
    <row r="64" spans="1:126" x14ac:dyDescent="0.25">
      <c r="A64" s="5" t="s">
        <v>319</v>
      </c>
      <c r="B64" t="s">
        <v>421</v>
      </c>
      <c r="C64" s="32" t="s">
        <v>472</v>
      </c>
      <c r="D64" t="s">
        <v>317</v>
      </c>
      <c r="E64" s="1">
        <v>35000</v>
      </c>
      <c r="F64" s="1">
        <f>E64*0.0287</f>
        <v>1004.5</v>
      </c>
      <c r="G64" s="1">
        <v>0</v>
      </c>
      <c r="H64" s="1">
        <f>E64*0.0304</f>
        <v>1064</v>
      </c>
      <c r="I64" s="1">
        <v>25</v>
      </c>
      <c r="J64" s="1">
        <f>F64+G64+H64+I64</f>
        <v>2093.5</v>
      </c>
      <c r="K64" s="1">
        <f>E64-J64</f>
        <v>32906.5</v>
      </c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</row>
    <row r="65" spans="1:126" x14ac:dyDescent="0.25">
      <c r="A65" s="5" t="s">
        <v>243</v>
      </c>
      <c r="B65" t="s">
        <v>244</v>
      </c>
      <c r="C65" s="32" t="s">
        <v>471</v>
      </c>
      <c r="D65" t="s">
        <v>317</v>
      </c>
      <c r="E65" s="1">
        <v>51000</v>
      </c>
      <c r="F65" s="1">
        <f t="shared" ref="F65:F72" si="27">E65*0.0287</f>
        <v>1463.7</v>
      </c>
      <c r="G65" s="1">
        <v>1995.14</v>
      </c>
      <c r="H65" s="1">
        <f t="shared" ref="H65:H72" si="28">E65*0.0304</f>
        <v>1550.4</v>
      </c>
      <c r="I65" s="1">
        <v>25</v>
      </c>
      <c r="J65" s="1">
        <f t="shared" ref="J65:J72" si="29">F65+G65+H65+I65</f>
        <v>5034.24</v>
      </c>
      <c r="K65" s="1">
        <f>E65-J65</f>
        <v>45965.760000000002</v>
      </c>
    </row>
    <row r="66" spans="1:126" x14ac:dyDescent="0.25">
      <c r="A66" s="5" t="s">
        <v>9</v>
      </c>
      <c r="B66" t="s">
        <v>10</v>
      </c>
      <c r="C66" s="32" t="s">
        <v>471</v>
      </c>
      <c r="D66" t="s">
        <v>317</v>
      </c>
      <c r="E66" s="1">
        <v>32000</v>
      </c>
      <c r="F66" s="1">
        <v>918.4</v>
      </c>
      <c r="G66" s="1">
        <v>0</v>
      </c>
      <c r="H66" s="1">
        <v>972.8</v>
      </c>
      <c r="I66" s="1">
        <v>1215.1199999999999</v>
      </c>
      <c r="J66" s="1">
        <v>3266.32</v>
      </c>
      <c r="K66" s="1">
        <v>28733.68</v>
      </c>
    </row>
    <row r="67" spans="1:126" x14ac:dyDescent="0.25">
      <c r="A67" s="5" t="s">
        <v>487</v>
      </c>
      <c r="B67" t="s">
        <v>488</v>
      </c>
      <c r="C67" s="32" t="s">
        <v>471</v>
      </c>
      <c r="D67" t="s">
        <v>317</v>
      </c>
      <c r="E67" s="1">
        <v>44000</v>
      </c>
      <c r="F67" s="1">
        <v>1262.8</v>
      </c>
      <c r="G67" s="1">
        <v>650.15</v>
      </c>
      <c r="H67" s="1">
        <v>1337.6</v>
      </c>
      <c r="I67" s="1">
        <v>3975.24</v>
      </c>
      <c r="J67" s="1">
        <v>7497.79</v>
      </c>
      <c r="K67" s="1">
        <v>36502.21</v>
      </c>
    </row>
    <row r="68" spans="1:126" x14ac:dyDescent="0.25">
      <c r="A68" s="5" t="s">
        <v>232</v>
      </c>
      <c r="B68" t="s">
        <v>276</v>
      </c>
      <c r="C68" s="32" t="s">
        <v>472</v>
      </c>
      <c r="D68" t="s">
        <v>314</v>
      </c>
      <c r="E68" s="1">
        <v>40000</v>
      </c>
      <c r="F68" s="1">
        <f t="shared" si="27"/>
        <v>1148</v>
      </c>
      <c r="G68" s="1">
        <v>442.65</v>
      </c>
      <c r="H68" s="1">
        <f t="shared" si="28"/>
        <v>1216</v>
      </c>
      <c r="I68" s="1">
        <v>75</v>
      </c>
      <c r="J68" s="1">
        <v>4881.6499999999996</v>
      </c>
      <c r="K68" s="1">
        <f>E68-J68</f>
        <v>35118.35</v>
      </c>
    </row>
    <row r="69" spans="1:126" x14ac:dyDescent="0.25">
      <c r="A69" s="5" t="s">
        <v>233</v>
      </c>
      <c r="B69" t="s">
        <v>234</v>
      </c>
      <c r="C69" s="32" t="s">
        <v>471</v>
      </c>
      <c r="D69" t="s">
        <v>314</v>
      </c>
      <c r="E69" s="1">
        <v>58000</v>
      </c>
      <c r="F69" s="1">
        <f t="shared" si="27"/>
        <v>1664.6</v>
      </c>
      <c r="G69" s="1">
        <v>2634.27</v>
      </c>
      <c r="H69" s="1">
        <f t="shared" si="28"/>
        <v>1763.2</v>
      </c>
      <c r="I69" s="1">
        <v>2945.24</v>
      </c>
      <c r="J69" s="1">
        <v>9271.08</v>
      </c>
      <c r="K69" s="1">
        <f>E69-J69</f>
        <v>48728.92</v>
      </c>
    </row>
    <row r="70" spans="1:126" x14ac:dyDescent="0.25">
      <c r="A70" s="5" t="s">
        <v>381</v>
      </c>
      <c r="B70" s="21" t="s">
        <v>380</v>
      </c>
      <c r="C70" s="32" t="s">
        <v>472</v>
      </c>
      <c r="D70" s="16" t="s">
        <v>317</v>
      </c>
      <c r="E70" s="1">
        <v>36000</v>
      </c>
      <c r="F70" s="1">
        <f t="shared" si="27"/>
        <v>1033.2</v>
      </c>
      <c r="G70" s="1">
        <v>0</v>
      </c>
      <c r="H70" s="1">
        <f t="shared" si="28"/>
        <v>1094.4000000000001</v>
      </c>
      <c r="I70" s="1">
        <v>187</v>
      </c>
      <c r="J70" s="1">
        <f t="shared" si="29"/>
        <v>2314.6</v>
      </c>
      <c r="K70" s="1">
        <f>+E70-J70</f>
        <v>33685.4</v>
      </c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</row>
    <row r="71" spans="1:126" x14ac:dyDescent="0.25">
      <c r="A71" s="5" t="s">
        <v>318</v>
      </c>
      <c r="B71" t="s">
        <v>235</v>
      </c>
      <c r="C71" s="32" t="s">
        <v>472</v>
      </c>
      <c r="D71" t="s">
        <v>317</v>
      </c>
      <c r="E71" s="1">
        <v>28350</v>
      </c>
      <c r="F71" s="1">
        <f t="shared" si="27"/>
        <v>813.65</v>
      </c>
      <c r="G71" s="1">
        <v>0</v>
      </c>
      <c r="H71" s="1">
        <f t="shared" si="28"/>
        <v>861.84</v>
      </c>
      <c r="I71" s="1">
        <v>470</v>
      </c>
      <c r="J71" s="1">
        <v>3109.49</v>
      </c>
      <c r="K71" s="1">
        <f t="shared" ref="K71:K75" si="30">E71-J71</f>
        <v>25240.51</v>
      </c>
    </row>
    <row r="72" spans="1:126" x14ac:dyDescent="0.25">
      <c r="A72" s="5" t="s">
        <v>334</v>
      </c>
      <c r="B72" t="s">
        <v>333</v>
      </c>
      <c r="C72" s="32" t="s">
        <v>471</v>
      </c>
      <c r="D72" t="s">
        <v>317</v>
      </c>
      <c r="E72" s="1">
        <v>61000</v>
      </c>
      <c r="F72" s="1">
        <f t="shared" si="27"/>
        <v>1750.7</v>
      </c>
      <c r="G72" s="1">
        <v>3674.86</v>
      </c>
      <c r="H72" s="1">
        <f t="shared" si="28"/>
        <v>1854.4</v>
      </c>
      <c r="I72" s="1">
        <v>25</v>
      </c>
      <c r="J72" s="1">
        <f t="shared" si="29"/>
        <v>7304.96</v>
      </c>
      <c r="K72" s="1">
        <f t="shared" si="30"/>
        <v>53695.040000000001</v>
      </c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</row>
    <row r="73" spans="1:126" x14ac:dyDescent="0.25">
      <c r="A73" s="5" t="s">
        <v>267</v>
      </c>
      <c r="B73" t="s">
        <v>268</v>
      </c>
      <c r="C73" s="32" t="s">
        <v>472</v>
      </c>
      <c r="D73" t="s">
        <v>317</v>
      </c>
      <c r="E73" s="1">
        <v>50000</v>
      </c>
      <c r="F73" s="1">
        <f t="shared" ref="F73:F74" si="31">E73*0.0287</f>
        <v>1435</v>
      </c>
      <c r="G73" s="1">
        <v>1854</v>
      </c>
      <c r="H73" s="1">
        <f t="shared" ref="H73:H74" si="32">E73*0.0304</f>
        <v>1520</v>
      </c>
      <c r="I73" s="1">
        <v>25</v>
      </c>
      <c r="J73" s="1">
        <f t="shared" ref="J73" si="33">F73+G73+H73+I73</f>
        <v>4834</v>
      </c>
      <c r="K73" s="1">
        <f t="shared" ref="K73:K74" si="34">E73-J73</f>
        <v>45166</v>
      </c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</row>
    <row r="74" spans="1:126" x14ac:dyDescent="0.25">
      <c r="A74" s="5" t="s">
        <v>479</v>
      </c>
      <c r="B74" t="s">
        <v>145</v>
      </c>
      <c r="C74" s="32" t="s">
        <v>471</v>
      </c>
      <c r="D74" t="s">
        <v>317</v>
      </c>
      <c r="E74" s="1">
        <v>49000</v>
      </c>
      <c r="F74" s="1">
        <f t="shared" si="31"/>
        <v>1406.3</v>
      </c>
      <c r="G74" s="1">
        <v>1712.87</v>
      </c>
      <c r="H74" s="1">
        <f t="shared" si="32"/>
        <v>1489.6</v>
      </c>
      <c r="I74" s="1">
        <v>277.5</v>
      </c>
      <c r="J74" s="1">
        <v>4886.2700000000004</v>
      </c>
      <c r="K74" s="1">
        <f t="shared" si="34"/>
        <v>44113.73</v>
      </c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</row>
    <row r="75" spans="1:126" x14ac:dyDescent="0.25">
      <c r="A75" s="5" t="s">
        <v>427</v>
      </c>
      <c r="B75" t="s">
        <v>414</v>
      </c>
      <c r="C75" s="32" t="s">
        <v>471</v>
      </c>
      <c r="D75" t="s">
        <v>317</v>
      </c>
      <c r="E75" s="1">
        <v>133000</v>
      </c>
      <c r="F75" s="1">
        <v>3817.1</v>
      </c>
      <c r="G75" s="1">
        <v>19867.79</v>
      </c>
      <c r="H75" s="1">
        <v>4043.2</v>
      </c>
      <c r="I75" s="1">
        <v>25</v>
      </c>
      <c r="J75" s="1">
        <v>29083.09</v>
      </c>
      <c r="K75" s="1">
        <f t="shared" si="30"/>
        <v>103916.91</v>
      </c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</row>
    <row r="76" spans="1:126" x14ac:dyDescent="0.25">
      <c r="A76" s="3" t="s">
        <v>13</v>
      </c>
      <c r="B76" s="3">
        <v>12</v>
      </c>
      <c r="C76" s="34"/>
      <c r="D76" s="3"/>
      <c r="E76" s="4">
        <f t="shared" ref="E76:J76" si="35">SUM(E64:E75)</f>
        <v>617350</v>
      </c>
      <c r="F76" s="4">
        <f t="shared" si="35"/>
        <v>17717.95</v>
      </c>
      <c r="G76" s="4">
        <f t="shared" si="35"/>
        <v>32831.730000000003</v>
      </c>
      <c r="H76" s="4">
        <f t="shared" si="35"/>
        <v>18767.439999999999</v>
      </c>
      <c r="I76" s="4">
        <f t="shared" si="35"/>
        <v>9270.1</v>
      </c>
      <c r="J76" s="4">
        <f t="shared" si="35"/>
        <v>83576.990000000005</v>
      </c>
      <c r="K76" s="4">
        <f>SUM(K64:K75)</f>
        <v>533773.01</v>
      </c>
    </row>
    <row r="78" spans="1:126" x14ac:dyDescent="0.25">
      <c r="A78" s="10" t="s">
        <v>440</v>
      </c>
      <c r="B78" s="10"/>
      <c r="C78" s="36"/>
      <c r="D78" s="12"/>
      <c r="E78" s="10"/>
      <c r="F78" s="10"/>
      <c r="G78" s="10"/>
      <c r="H78" s="10"/>
      <c r="I78" s="10"/>
      <c r="J78" s="10"/>
      <c r="K78" s="10"/>
    </row>
    <row r="79" spans="1:126" x14ac:dyDescent="0.25">
      <c r="A79" t="s">
        <v>236</v>
      </c>
      <c r="B79" t="s">
        <v>237</v>
      </c>
      <c r="C79" s="32" t="s">
        <v>471</v>
      </c>
      <c r="D79" t="s">
        <v>317</v>
      </c>
      <c r="E79" s="1">
        <v>32000</v>
      </c>
      <c r="F79" s="1">
        <f>E79*0.0287</f>
        <v>918.4</v>
      </c>
      <c r="G79" s="1">
        <v>0</v>
      </c>
      <c r="H79" s="1">
        <f>E79*0.0304</f>
        <v>972.8</v>
      </c>
      <c r="I79" s="1">
        <v>1545.12</v>
      </c>
      <c r="J79" s="1">
        <v>3436.32</v>
      </c>
      <c r="K79" s="1">
        <v>28563.68</v>
      </c>
    </row>
    <row r="80" spans="1:126" x14ac:dyDescent="0.25">
      <c r="A80" t="s">
        <v>238</v>
      </c>
      <c r="B80" t="s">
        <v>237</v>
      </c>
      <c r="C80" s="32" t="s">
        <v>472</v>
      </c>
      <c r="D80" t="s">
        <v>314</v>
      </c>
      <c r="E80" s="1">
        <v>31500</v>
      </c>
      <c r="F80" s="1">
        <f t="shared" ref="F80:F83" si="36">E80*0.0287</f>
        <v>904.05</v>
      </c>
      <c r="G80" s="1">
        <v>0</v>
      </c>
      <c r="H80" s="1">
        <f t="shared" ref="H80:H83" si="37">E80*0.0304</f>
        <v>957.6</v>
      </c>
      <c r="I80" s="1">
        <v>377.5</v>
      </c>
      <c r="J80" s="1">
        <v>2239.15</v>
      </c>
      <c r="K80" s="1">
        <v>29260.85</v>
      </c>
    </row>
    <row r="81" spans="1:126" x14ac:dyDescent="0.25">
      <c r="A81" t="s">
        <v>239</v>
      </c>
      <c r="B81" t="s">
        <v>176</v>
      </c>
      <c r="C81" s="32" t="s">
        <v>471</v>
      </c>
      <c r="D81" t="s">
        <v>317</v>
      </c>
      <c r="E81" s="1">
        <v>26250</v>
      </c>
      <c r="F81" s="1">
        <f t="shared" si="36"/>
        <v>753.38</v>
      </c>
      <c r="G81" s="1">
        <v>0</v>
      </c>
      <c r="H81" s="1">
        <f t="shared" si="37"/>
        <v>798</v>
      </c>
      <c r="I81" s="1">
        <v>165</v>
      </c>
      <c r="J81" s="1">
        <f t="shared" ref="J81:J83" si="38">F81+G81+H81+I81</f>
        <v>1716.38</v>
      </c>
      <c r="K81" s="1">
        <f t="shared" ref="K81:K83" si="39">E81-J81</f>
        <v>24533.62</v>
      </c>
    </row>
    <row r="82" spans="1:126" x14ac:dyDescent="0.25">
      <c r="A82" t="s">
        <v>30</v>
      </c>
      <c r="B82" t="s">
        <v>292</v>
      </c>
      <c r="C82" s="32" t="s">
        <v>471</v>
      </c>
      <c r="D82" t="s">
        <v>314</v>
      </c>
      <c r="E82" s="1">
        <v>41000</v>
      </c>
      <c r="F82" s="1">
        <f t="shared" si="36"/>
        <v>1176.7</v>
      </c>
      <c r="G82" s="1">
        <v>405.27</v>
      </c>
      <c r="H82" s="1">
        <f t="shared" si="37"/>
        <v>1246.4000000000001</v>
      </c>
      <c r="I82" s="1">
        <v>1747.62</v>
      </c>
      <c r="J82" s="1">
        <v>4429.3900000000003</v>
      </c>
      <c r="K82" s="1">
        <v>36570.61</v>
      </c>
    </row>
    <row r="83" spans="1:126" x14ac:dyDescent="0.25">
      <c r="A83" t="s">
        <v>240</v>
      </c>
      <c r="B83" t="s">
        <v>17</v>
      </c>
      <c r="C83" s="32" t="s">
        <v>471</v>
      </c>
      <c r="D83" t="s">
        <v>314</v>
      </c>
      <c r="E83" s="1">
        <v>75000</v>
      </c>
      <c r="F83" s="1">
        <f t="shared" si="36"/>
        <v>2152.5</v>
      </c>
      <c r="G83" s="1">
        <v>6309.38</v>
      </c>
      <c r="H83" s="1">
        <f t="shared" si="37"/>
        <v>2280</v>
      </c>
      <c r="I83" s="1">
        <v>25</v>
      </c>
      <c r="J83" s="1">
        <f t="shared" si="38"/>
        <v>10766.88</v>
      </c>
      <c r="K83" s="1">
        <f t="shared" si="39"/>
        <v>64233.120000000003</v>
      </c>
    </row>
    <row r="84" spans="1:126" x14ac:dyDescent="0.25">
      <c r="A84" s="3" t="s">
        <v>13</v>
      </c>
      <c r="B84" s="3">
        <v>5</v>
      </c>
      <c r="C84" s="34"/>
      <c r="D84" s="3"/>
      <c r="E84" s="4">
        <f t="shared" ref="E84:K84" si="40">SUM(E79:E83)</f>
        <v>205750</v>
      </c>
      <c r="F84" s="4">
        <f t="shared" si="40"/>
        <v>5905.03</v>
      </c>
      <c r="G84" s="4">
        <f t="shared" si="40"/>
        <v>6714.65</v>
      </c>
      <c r="H84" s="4">
        <f t="shared" si="40"/>
        <v>6254.8</v>
      </c>
      <c r="I84" s="4">
        <f t="shared" si="40"/>
        <v>3860.24</v>
      </c>
      <c r="J84" s="4">
        <f>SUM(J79:J83)</f>
        <v>22588.12</v>
      </c>
      <c r="K84" s="4">
        <f t="shared" si="40"/>
        <v>183161.88</v>
      </c>
    </row>
    <row r="86" spans="1:126" x14ac:dyDescent="0.25">
      <c r="A86" s="10" t="s">
        <v>441</v>
      </c>
      <c r="B86" s="10"/>
      <c r="C86" s="36"/>
      <c r="D86" s="12"/>
      <c r="E86" s="10"/>
      <c r="F86" s="10"/>
      <c r="G86" s="10"/>
      <c r="H86" s="10"/>
      <c r="I86" s="10"/>
      <c r="J86" s="10"/>
      <c r="K86" s="10"/>
    </row>
    <row r="87" spans="1:126" x14ac:dyDescent="0.25">
      <c r="A87" t="s">
        <v>241</v>
      </c>
      <c r="B87" t="s">
        <v>242</v>
      </c>
      <c r="C87" s="32" t="s">
        <v>471</v>
      </c>
      <c r="D87" t="s">
        <v>317</v>
      </c>
      <c r="E87" s="1">
        <v>44000</v>
      </c>
      <c r="F87" s="1">
        <f>E87*0.0287</f>
        <v>1262.8</v>
      </c>
      <c r="G87" s="1">
        <v>1007.19</v>
      </c>
      <c r="H87" s="1">
        <f>E87*0.0304</f>
        <v>1337.6</v>
      </c>
      <c r="I87" s="1">
        <v>1245</v>
      </c>
      <c r="J87" s="1">
        <v>4852.59</v>
      </c>
      <c r="K87" s="1">
        <v>39147.410000000003</v>
      </c>
    </row>
    <row r="88" spans="1:126" x14ac:dyDescent="0.25">
      <c r="A88" t="s">
        <v>245</v>
      </c>
      <c r="B88" t="s">
        <v>242</v>
      </c>
      <c r="C88" s="32" t="s">
        <v>472</v>
      </c>
      <c r="D88" t="s">
        <v>314</v>
      </c>
      <c r="E88" s="1">
        <v>45000</v>
      </c>
      <c r="F88" s="1">
        <f t="shared" ref="F88:F91" si="41">E88*0.0287</f>
        <v>1291.5</v>
      </c>
      <c r="G88" s="1">
        <v>1148.33</v>
      </c>
      <c r="H88" s="1">
        <f t="shared" ref="H88:H91" si="42">E88*0.0304</f>
        <v>1368</v>
      </c>
      <c r="I88" s="1">
        <v>277.5</v>
      </c>
      <c r="J88" s="1">
        <f t="shared" ref="J88:J89" si="43">F88+G88+H88+I88</f>
        <v>4085.33</v>
      </c>
      <c r="K88" s="1">
        <f t="shared" ref="K88:K89" si="44">E88-J88</f>
        <v>40914.67</v>
      </c>
    </row>
    <row r="89" spans="1:126" x14ac:dyDescent="0.25">
      <c r="A89" t="s">
        <v>246</v>
      </c>
      <c r="B89" t="s">
        <v>247</v>
      </c>
      <c r="C89" s="32" t="s">
        <v>471</v>
      </c>
      <c r="D89" t="s">
        <v>317</v>
      </c>
      <c r="E89" s="1">
        <v>45000</v>
      </c>
      <c r="F89" s="1">
        <f t="shared" si="41"/>
        <v>1291.5</v>
      </c>
      <c r="G89" s="1">
        <v>1148.33</v>
      </c>
      <c r="H89" s="1">
        <f t="shared" si="42"/>
        <v>1368</v>
      </c>
      <c r="I89" s="1">
        <v>125</v>
      </c>
      <c r="J89" s="1">
        <f t="shared" si="43"/>
        <v>3932.83</v>
      </c>
      <c r="K89" s="1">
        <f t="shared" si="44"/>
        <v>41067.17</v>
      </c>
    </row>
    <row r="90" spans="1:126" x14ac:dyDescent="0.25">
      <c r="A90" t="s">
        <v>248</v>
      </c>
      <c r="B90" t="s">
        <v>17</v>
      </c>
      <c r="C90" s="32" t="s">
        <v>471</v>
      </c>
      <c r="D90" t="s">
        <v>314</v>
      </c>
      <c r="E90" s="1">
        <v>89500</v>
      </c>
      <c r="F90" s="1">
        <f t="shared" si="41"/>
        <v>2568.65</v>
      </c>
      <c r="G90" s="1">
        <v>9635.51</v>
      </c>
      <c r="H90" s="1">
        <f t="shared" si="42"/>
        <v>2720.8</v>
      </c>
      <c r="I90" s="1">
        <v>1637.5</v>
      </c>
      <c r="J90" s="1">
        <v>16562.46</v>
      </c>
      <c r="K90" s="1">
        <v>72937.539999999994</v>
      </c>
    </row>
    <row r="91" spans="1:126" s="14" customFormat="1" x14ac:dyDescent="0.25">
      <c r="A91" s="17" t="s">
        <v>383</v>
      </c>
      <c r="B91" s="17" t="s">
        <v>333</v>
      </c>
      <c r="C91" s="37" t="s">
        <v>472</v>
      </c>
      <c r="D91" s="22" t="s">
        <v>317</v>
      </c>
      <c r="E91" s="1">
        <v>51000</v>
      </c>
      <c r="F91" s="1">
        <f t="shared" si="41"/>
        <v>1463.7</v>
      </c>
      <c r="G91" s="1">
        <v>1995.14</v>
      </c>
      <c r="H91" s="1">
        <f t="shared" si="42"/>
        <v>1550.4</v>
      </c>
      <c r="I91" s="1">
        <v>25</v>
      </c>
      <c r="J91" s="1">
        <f t="shared" ref="J91" si="45">+F91+G91+H91+I91</f>
        <v>5034.24</v>
      </c>
      <c r="K91" s="1">
        <f t="shared" ref="K91" si="46">E91-J91</f>
        <v>45965.760000000002</v>
      </c>
    </row>
    <row r="92" spans="1:126" x14ac:dyDescent="0.25">
      <c r="A92" s="3" t="s">
        <v>13</v>
      </c>
      <c r="B92" s="3">
        <v>5</v>
      </c>
      <c r="C92" s="34"/>
      <c r="D92" s="3"/>
      <c r="E92" s="4">
        <f t="shared" ref="E92:K92" si="47">SUM(E87:E91)</f>
        <v>274500</v>
      </c>
      <c r="F92" s="4">
        <f t="shared" si="47"/>
        <v>7878.15</v>
      </c>
      <c r="G92" s="4">
        <f t="shared" si="47"/>
        <v>14934.5</v>
      </c>
      <c r="H92" s="4">
        <f t="shared" si="47"/>
        <v>8344.7999999999993</v>
      </c>
      <c r="I92" s="4">
        <f>SUM(I87:I91)</f>
        <v>3310</v>
      </c>
      <c r="J92" s="4">
        <f t="shared" si="47"/>
        <v>34467.449999999997</v>
      </c>
      <c r="K92" s="4">
        <f t="shared" si="47"/>
        <v>240032.55</v>
      </c>
    </row>
    <row r="94" spans="1:126" x14ac:dyDescent="0.25">
      <c r="A94" s="86" t="s">
        <v>255</v>
      </c>
      <c r="B94" s="86"/>
      <c r="C94" s="86"/>
      <c r="D94" s="86"/>
      <c r="E94" s="86"/>
      <c r="F94" s="86"/>
      <c r="G94" s="86"/>
      <c r="H94" s="86"/>
      <c r="I94" s="86"/>
      <c r="J94" s="86"/>
      <c r="K94" s="86"/>
      <c r="L94"/>
      <c r="M94"/>
      <c r="N94"/>
      <c r="O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</row>
    <row r="95" spans="1:126" x14ac:dyDescent="0.25">
      <c r="A95" t="s">
        <v>398</v>
      </c>
      <c r="B95" s="21" t="s">
        <v>62</v>
      </c>
      <c r="C95" s="32" t="s">
        <v>471</v>
      </c>
      <c r="D95" t="s">
        <v>317</v>
      </c>
      <c r="E95" s="1">
        <v>27500</v>
      </c>
      <c r="F95" s="1">
        <f>E95*0.0287</f>
        <v>789.25</v>
      </c>
      <c r="G95" s="1">
        <v>0</v>
      </c>
      <c r="H95" s="1">
        <f>E95*0.0304</f>
        <v>836</v>
      </c>
      <c r="I95" s="1">
        <v>1277.5</v>
      </c>
      <c r="J95" s="1">
        <f>H95+F95+G95+I95</f>
        <v>2902.75</v>
      </c>
      <c r="K95" s="1">
        <f>E95-J95</f>
        <v>24597.25</v>
      </c>
      <c r="L95"/>
      <c r="M95"/>
      <c r="N95"/>
      <c r="O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</row>
    <row r="96" spans="1:126" x14ac:dyDescent="0.25">
      <c r="A96" t="s">
        <v>256</v>
      </c>
      <c r="B96" t="s">
        <v>422</v>
      </c>
      <c r="C96" s="32" t="s">
        <v>471</v>
      </c>
      <c r="D96" t="s">
        <v>314</v>
      </c>
      <c r="E96" s="1">
        <v>44000</v>
      </c>
      <c r="F96" s="1">
        <f>E96*0.0287</f>
        <v>1262.8</v>
      </c>
      <c r="G96" s="1">
        <v>1007.19</v>
      </c>
      <c r="H96" s="1">
        <f>E96*0.0304</f>
        <v>1337.6</v>
      </c>
      <c r="I96" s="1">
        <v>25</v>
      </c>
      <c r="J96" s="1">
        <v>3632.59</v>
      </c>
      <c r="K96" s="1">
        <f>E96-J96</f>
        <v>40367.410000000003</v>
      </c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</row>
    <row r="97" spans="1:126" x14ac:dyDescent="0.25">
      <c r="A97" s="3" t="s">
        <v>13</v>
      </c>
      <c r="B97" s="3">
        <v>2</v>
      </c>
      <c r="C97" s="34"/>
      <c r="D97" s="3"/>
      <c r="E97" s="4">
        <f t="shared" ref="E97:K97" si="48">SUM(E95:E96)</f>
        <v>71500</v>
      </c>
      <c r="F97" s="4">
        <f t="shared" si="48"/>
        <v>2052.0500000000002</v>
      </c>
      <c r="G97" s="4">
        <f t="shared" si="48"/>
        <v>1007.19</v>
      </c>
      <c r="H97" s="4">
        <f t="shared" si="48"/>
        <v>2173.6</v>
      </c>
      <c r="I97" s="4">
        <f t="shared" si="48"/>
        <v>1302.5</v>
      </c>
      <c r="J97" s="4">
        <f t="shared" si="48"/>
        <v>6535.34</v>
      </c>
      <c r="K97" s="4">
        <f t="shared" si="48"/>
        <v>64964.66</v>
      </c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</row>
    <row r="99" spans="1:126" x14ac:dyDescent="0.25">
      <c r="A99" s="86" t="s">
        <v>65</v>
      </c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1:126" x14ac:dyDescent="0.25">
      <c r="A100" t="s">
        <v>66</v>
      </c>
      <c r="B100" t="s">
        <v>489</v>
      </c>
      <c r="C100" s="32" t="s">
        <v>471</v>
      </c>
      <c r="D100" t="s">
        <v>314</v>
      </c>
      <c r="E100" s="1">
        <v>45000</v>
      </c>
      <c r="F100" s="1">
        <f t="shared" ref="F100:F102" si="49">E100*0.0287</f>
        <v>1291.5</v>
      </c>
      <c r="G100" s="1">
        <v>1411.59</v>
      </c>
      <c r="H100" s="1">
        <f t="shared" ref="H100:H102" si="50">E100*0.0304</f>
        <v>1368</v>
      </c>
      <c r="I100" s="1">
        <v>2525.2399999999998</v>
      </c>
      <c r="J100" s="1">
        <v>6248.03</v>
      </c>
      <c r="K100" s="1">
        <f t="shared" ref="K100" si="51">E100-J100</f>
        <v>38751.97</v>
      </c>
    </row>
    <row r="101" spans="1:126" x14ac:dyDescent="0.25">
      <c r="A101" t="s">
        <v>67</v>
      </c>
      <c r="B101" t="s">
        <v>489</v>
      </c>
      <c r="C101" s="32" t="s">
        <v>471</v>
      </c>
      <c r="D101" t="s">
        <v>314</v>
      </c>
      <c r="E101" s="1">
        <v>76000</v>
      </c>
      <c r="F101" s="1">
        <f t="shared" si="49"/>
        <v>2181.1999999999998</v>
      </c>
      <c r="G101" s="1">
        <v>6497.56</v>
      </c>
      <c r="H101" s="1">
        <f t="shared" si="50"/>
        <v>2310.4</v>
      </c>
      <c r="I101" s="1">
        <v>145</v>
      </c>
      <c r="J101" s="1">
        <f>F101+G101+H101+I101</f>
        <v>11134.16</v>
      </c>
      <c r="K101" s="1">
        <f>E101-J101</f>
        <v>64865.84</v>
      </c>
    </row>
    <row r="102" spans="1:126" x14ac:dyDescent="0.25">
      <c r="A102" t="s">
        <v>298</v>
      </c>
      <c r="B102" t="s">
        <v>489</v>
      </c>
      <c r="C102" s="32" t="s">
        <v>472</v>
      </c>
      <c r="D102" t="s">
        <v>317</v>
      </c>
      <c r="E102" s="1">
        <v>44000</v>
      </c>
      <c r="F102" s="1">
        <f t="shared" si="49"/>
        <v>1262.8</v>
      </c>
      <c r="G102" s="1">
        <v>1007.19</v>
      </c>
      <c r="H102" s="1">
        <f t="shared" si="50"/>
        <v>1337.6</v>
      </c>
      <c r="I102" s="1">
        <v>375.8</v>
      </c>
      <c r="J102" s="1">
        <v>4172.1899999999996</v>
      </c>
      <c r="K102" s="1">
        <v>40016.61</v>
      </c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</row>
    <row r="103" spans="1:126" x14ac:dyDescent="0.25">
      <c r="A103" s="3" t="s">
        <v>13</v>
      </c>
      <c r="B103" s="3">
        <v>3</v>
      </c>
      <c r="C103" s="34"/>
      <c r="D103" s="3"/>
      <c r="E103" s="4">
        <f t="shared" ref="E103:K103" si="52">SUM(E100:E102)</f>
        <v>165000</v>
      </c>
      <c r="F103" s="4">
        <f t="shared" si="52"/>
        <v>4735.5</v>
      </c>
      <c r="G103" s="4">
        <f t="shared" si="52"/>
        <v>8916.34</v>
      </c>
      <c r="H103" s="4">
        <f t="shared" si="52"/>
        <v>5016</v>
      </c>
      <c r="I103" s="4">
        <f t="shared" si="52"/>
        <v>3046.04</v>
      </c>
      <c r="J103" s="4">
        <f t="shared" si="52"/>
        <v>21554.38</v>
      </c>
      <c r="K103" s="4">
        <f t="shared" si="52"/>
        <v>143634.42000000001</v>
      </c>
    </row>
    <row r="105" spans="1:126" x14ac:dyDescent="0.25">
      <c r="A105" s="86" t="s">
        <v>442</v>
      </c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1:126" s="14" customFormat="1" x14ac:dyDescent="0.25">
      <c r="A106" s="17" t="s">
        <v>384</v>
      </c>
      <c r="B106" s="17" t="s">
        <v>422</v>
      </c>
      <c r="C106" s="37" t="s">
        <v>471</v>
      </c>
      <c r="D106" s="22" t="s">
        <v>317</v>
      </c>
      <c r="E106" s="1">
        <v>44000</v>
      </c>
      <c r="F106" s="1">
        <f>E106*0.0287</f>
        <v>1262.8</v>
      </c>
      <c r="G106" s="1">
        <v>1007.19</v>
      </c>
      <c r="H106" s="1">
        <f>E106*0.0304</f>
        <v>1337.6</v>
      </c>
      <c r="I106" s="1">
        <v>1295</v>
      </c>
      <c r="J106" s="1">
        <v>4902.59</v>
      </c>
      <c r="K106" s="1">
        <v>39097.410000000003</v>
      </c>
    </row>
    <row r="107" spans="1:126" x14ac:dyDescent="0.25">
      <c r="A107" t="s">
        <v>31</v>
      </c>
      <c r="B107" t="s">
        <v>366</v>
      </c>
      <c r="C107" s="32" t="s">
        <v>471</v>
      </c>
      <c r="D107" t="s">
        <v>314</v>
      </c>
      <c r="E107" s="1">
        <v>89500</v>
      </c>
      <c r="F107" s="1">
        <f t="shared" ref="F107" si="53">E107*0.0287</f>
        <v>2568.65</v>
      </c>
      <c r="G107" s="1">
        <v>9297.98</v>
      </c>
      <c r="H107" s="1">
        <f t="shared" ref="H107" si="54">E107*0.0304</f>
        <v>2720.8</v>
      </c>
      <c r="I107" s="1">
        <v>11599.56</v>
      </c>
      <c r="J107" s="1">
        <v>26186.99</v>
      </c>
      <c r="K107" s="1">
        <v>63313.01</v>
      </c>
    </row>
    <row r="108" spans="1:126" x14ac:dyDescent="0.25">
      <c r="A108" t="s">
        <v>296</v>
      </c>
      <c r="B108" t="s">
        <v>121</v>
      </c>
      <c r="C108" s="32" t="s">
        <v>471</v>
      </c>
      <c r="D108" t="s">
        <v>317</v>
      </c>
      <c r="E108" s="1">
        <v>66000</v>
      </c>
      <c r="F108" s="1">
        <f>E108*0.0287</f>
        <v>1894.2</v>
      </c>
      <c r="G108" s="1">
        <v>4615.76</v>
      </c>
      <c r="H108" s="1">
        <f>E108*0.0304</f>
        <v>2006.4</v>
      </c>
      <c r="I108" s="1">
        <v>6725.83</v>
      </c>
      <c r="J108" s="1">
        <v>15242.19</v>
      </c>
      <c r="K108" s="1">
        <v>50757.81</v>
      </c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</row>
    <row r="109" spans="1:126" x14ac:dyDescent="0.25">
      <c r="A109" s="3" t="s">
        <v>13</v>
      </c>
      <c r="B109" s="3">
        <v>3</v>
      </c>
      <c r="C109" s="34"/>
      <c r="D109" s="3"/>
      <c r="E109" s="4">
        <f t="shared" ref="E109:K109" si="55">SUM(E105:E108)</f>
        <v>199500</v>
      </c>
      <c r="F109" s="4">
        <f t="shared" si="55"/>
        <v>5725.65</v>
      </c>
      <c r="G109" s="4">
        <f t="shared" si="55"/>
        <v>14920.93</v>
      </c>
      <c r="H109" s="4">
        <f t="shared" si="55"/>
        <v>6064.8</v>
      </c>
      <c r="I109" s="4">
        <f t="shared" si="55"/>
        <v>19620.39</v>
      </c>
      <c r="J109" s="4">
        <f>SUM(J105:J108)</f>
        <v>46331.77</v>
      </c>
      <c r="K109" s="4">
        <f t="shared" si="55"/>
        <v>153168.23000000001</v>
      </c>
    </row>
    <row r="111" spans="1:126" x14ac:dyDescent="0.25">
      <c r="A111" s="86" t="s">
        <v>443</v>
      </c>
      <c r="B111" s="86"/>
      <c r="C111" s="86"/>
      <c r="D111" s="86"/>
      <c r="E111" s="86"/>
      <c r="F111" s="86"/>
      <c r="G111" s="86"/>
      <c r="H111" s="86"/>
      <c r="I111" s="86"/>
      <c r="J111" s="86"/>
      <c r="K111" s="86"/>
    </row>
    <row r="112" spans="1:126" x14ac:dyDescent="0.25">
      <c r="A112" t="s">
        <v>28</v>
      </c>
      <c r="B112" t="s">
        <v>29</v>
      </c>
      <c r="C112" s="32" t="s">
        <v>471</v>
      </c>
      <c r="D112" t="s">
        <v>314</v>
      </c>
      <c r="E112" s="1">
        <v>89500</v>
      </c>
      <c r="F112" s="1">
        <f>E112*0.0287</f>
        <v>2568.65</v>
      </c>
      <c r="G112" s="1">
        <v>9297.98</v>
      </c>
      <c r="H112" s="1">
        <f>E112*0.0304</f>
        <v>2720.8</v>
      </c>
      <c r="I112" s="1">
        <v>11147.95</v>
      </c>
      <c r="J112" s="1">
        <v>25735.38</v>
      </c>
      <c r="K112" s="1">
        <f>E112-J112</f>
        <v>63764.62</v>
      </c>
    </row>
    <row r="113" spans="1:126" x14ac:dyDescent="0.25">
      <c r="A113" s="3" t="s">
        <v>13</v>
      </c>
      <c r="B113" s="3">
        <v>1</v>
      </c>
      <c r="C113" s="34"/>
      <c r="D113" s="3"/>
      <c r="E113" s="4">
        <f t="shared" ref="E113:K113" si="56">SUM(E112)</f>
        <v>89500</v>
      </c>
      <c r="F113" s="4">
        <f t="shared" si="56"/>
        <v>2568.65</v>
      </c>
      <c r="G113" s="4">
        <f t="shared" si="56"/>
        <v>9297.98</v>
      </c>
      <c r="H113" s="4">
        <f t="shared" si="56"/>
        <v>2720.8</v>
      </c>
      <c r="I113" s="4">
        <f t="shared" si="56"/>
        <v>11147.95</v>
      </c>
      <c r="J113" s="4">
        <f t="shared" si="56"/>
        <v>25735.38</v>
      </c>
      <c r="K113" s="4">
        <f t="shared" si="56"/>
        <v>63764.62</v>
      </c>
    </row>
    <row r="115" spans="1:126" x14ac:dyDescent="0.25">
      <c r="A115" s="86" t="s">
        <v>444</v>
      </c>
      <c r="B115" s="86"/>
      <c r="C115" s="86"/>
      <c r="D115" s="86"/>
      <c r="E115" s="86"/>
      <c r="F115" s="86"/>
      <c r="G115" s="86"/>
      <c r="H115" s="86"/>
      <c r="I115" s="86"/>
      <c r="J115" s="86"/>
      <c r="K115" s="86"/>
    </row>
    <row r="116" spans="1:126" x14ac:dyDescent="0.25">
      <c r="A116" t="s">
        <v>295</v>
      </c>
      <c r="B116" t="s">
        <v>128</v>
      </c>
      <c r="C116" s="32" t="s">
        <v>471</v>
      </c>
      <c r="D116" t="s">
        <v>317</v>
      </c>
      <c r="E116" s="1">
        <v>76000</v>
      </c>
      <c r="F116" s="1">
        <f>E116*0.0287</f>
        <v>2181.1999999999998</v>
      </c>
      <c r="G116" s="1">
        <v>6497.56</v>
      </c>
      <c r="H116" s="1">
        <f>E116*0.0304</f>
        <v>2310.4</v>
      </c>
      <c r="I116" s="1">
        <v>17722.330000000002</v>
      </c>
      <c r="J116" s="1">
        <v>28711.49</v>
      </c>
      <c r="K116" s="1">
        <v>47288.51</v>
      </c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</row>
    <row r="117" spans="1:126" x14ac:dyDescent="0.25">
      <c r="A117" t="s">
        <v>152</v>
      </c>
      <c r="B117" t="s">
        <v>422</v>
      </c>
      <c r="C117" s="32" t="s">
        <v>471</v>
      </c>
      <c r="D117" t="s">
        <v>314</v>
      </c>
      <c r="E117" s="1">
        <v>44000</v>
      </c>
      <c r="F117" s="1">
        <f>E117*0.0287</f>
        <v>1262.8</v>
      </c>
      <c r="G117" s="1">
        <v>1007.19</v>
      </c>
      <c r="H117" s="1">
        <f>E117*0.0304</f>
        <v>1337.6</v>
      </c>
      <c r="I117" s="1">
        <v>1225</v>
      </c>
      <c r="J117" s="1">
        <v>4832.59</v>
      </c>
      <c r="K117" s="1">
        <v>39167.410000000003</v>
      </c>
    </row>
    <row r="118" spans="1:126" x14ac:dyDescent="0.25">
      <c r="A118" t="s">
        <v>522</v>
      </c>
      <c r="B118" t="s">
        <v>128</v>
      </c>
      <c r="C118" s="32" t="s">
        <v>471</v>
      </c>
      <c r="D118" t="s">
        <v>317</v>
      </c>
      <c r="E118" s="1">
        <v>56000</v>
      </c>
      <c r="G118" s="1">
        <v>2733.96</v>
      </c>
      <c r="H118" s="1">
        <v>1702.4</v>
      </c>
      <c r="I118" s="1">
        <v>1815</v>
      </c>
      <c r="J118" s="1">
        <v>7858.56</v>
      </c>
      <c r="K118" s="1">
        <f>E118-J118</f>
        <v>48141.440000000002</v>
      </c>
    </row>
    <row r="119" spans="1:126" x14ac:dyDescent="0.25">
      <c r="A119" s="3" t="s">
        <v>13</v>
      </c>
      <c r="B119" s="3">
        <v>3</v>
      </c>
      <c r="C119" s="34"/>
      <c r="D119" s="3"/>
      <c r="E119" s="4">
        <f>E116+E117+E118</f>
        <v>176000</v>
      </c>
      <c r="F119" s="4">
        <f t="shared" ref="F119" si="57">SUM(F115:F117)</f>
        <v>3444</v>
      </c>
      <c r="G119" s="4">
        <f>SUM(G115:G117)+G118</f>
        <v>10238.709999999999</v>
      </c>
      <c r="H119" s="4">
        <f>SUM(H115:H117)+H118</f>
        <v>5350.4</v>
      </c>
      <c r="I119" s="4">
        <f>SUM(I115:I117)+I118</f>
        <v>20762.330000000002</v>
      </c>
      <c r="J119" s="4">
        <f>SUM(J115:J117)+J118</f>
        <v>41402.639999999999</v>
      </c>
      <c r="K119" s="4">
        <f>SUM(K115:K117)+K118</f>
        <v>134597.35999999999</v>
      </c>
    </row>
    <row r="121" spans="1:126" x14ac:dyDescent="0.25">
      <c r="A121" s="10" t="s">
        <v>445</v>
      </c>
      <c r="B121" s="10"/>
      <c r="C121" s="36"/>
      <c r="D121" s="12"/>
      <c r="E121" s="10"/>
      <c r="F121" s="10"/>
      <c r="G121" s="10"/>
      <c r="H121" s="10"/>
      <c r="I121" s="10"/>
      <c r="J121" s="10"/>
      <c r="K121" s="10"/>
    </row>
    <row r="122" spans="1:126" x14ac:dyDescent="0.25">
      <c r="A122" t="s">
        <v>311</v>
      </c>
      <c r="B122" t="s">
        <v>221</v>
      </c>
      <c r="C122" s="32" t="s">
        <v>472</v>
      </c>
      <c r="D122" t="s">
        <v>317</v>
      </c>
      <c r="E122" s="1">
        <v>36000</v>
      </c>
      <c r="F122" s="1">
        <f>E122*0.0287</f>
        <v>1033.2</v>
      </c>
      <c r="G122" s="1">
        <v>0</v>
      </c>
      <c r="H122" s="1">
        <v>1094.4000000000001</v>
      </c>
      <c r="I122" s="1">
        <v>6941.72</v>
      </c>
      <c r="J122" s="1">
        <v>9069.32</v>
      </c>
      <c r="K122" s="1">
        <v>26930.68</v>
      </c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</row>
    <row r="123" spans="1:126" x14ac:dyDescent="0.25">
      <c r="A123" t="s">
        <v>192</v>
      </c>
      <c r="B123" t="s">
        <v>193</v>
      </c>
      <c r="C123" s="32" t="s">
        <v>471</v>
      </c>
      <c r="D123" t="s">
        <v>317</v>
      </c>
      <c r="E123" s="1">
        <v>41000</v>
      </c>
      <c r="F123" s="1">
        <f>E123*0.0287</f>
        <v>1176.7</v>
      </c>
      <c r="G123" s="1">
        <v>381.27</v>
      </c>
      <c r="H123" s="1">
        <v>1246.4000000000001</v>
      </c>
      <c r="I123" s="1">
        <v>2103.52</v>
      </c>
      <c r="J123" s="1">
        <v>4907.8900000000003</v>
      </c>
      <c r="K123" s="1">
        <v>36092.11</v>
      </c>
    </row>
    <row r="124" spans="1:126" x14ac:dyDescent="0.25">
      <c r="A124" t="s">
        <v>309</v>
      </c>
      <c r="B124" t="s">
        <v>204</v>
      </c>
      <c r="C124" s="32" t="s">
        <v>472</v>
      </c>
      <c r="D124" t="s">
        <v>317</v>
      </c>
      <c r="E124" s="1">
        <v>45000</v>
      </c>
      <c r="F124" s="1">
        <f>E124*0.0287</f>
        <v>1291.5</v>
      </c>
      <c r="G124" s="1">
        <v>1148.33</v>
      </c>
      <c r="H124" s="1">
        <f>E124*0.0304</f>
        <v>1368</v>
      </c>
      <c r="I124" s="1">
        <v>6264</v>
      </c>
      <c r="J124" s="1">
        <v>10071.83</v>
      </c>
      <c r="K124" s="1">
        <v>34928.17</v>
      </c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</row>
    <row r="125" spans="1:126" x14ac:dyDescent="0.25">
      <c r="A125" t="s">
        <v>310</v>
      </c>
      <c r="B125" t="s">
        <v>221</v>
      </c>
      <c r="C125" s="32" t="s">
        <v>471</v>
      </c>
      <c r="D125" t="s">
        <v>317</v>
      </c>
      <c r="E125" s="1">
        <v>36000</v>
      </c>
      <c r="F125" s="1">
        <f>E125*0.0287</f>
        <v>1033.2</v>
      </c>
      <c r="G125" s="1">
        <v>0</v>
      </c>
      <c r="H125" s="1">
        <f>E125*0.0304</f>
        <v>1094.4000000000001</v>
      </c>
      <c r="I125" s="1">
        <v>3099.64</v>
      </c>
      <c r="J125" s="1">
        <v>5227.24</v>
      </c>
      <c r="K125" s="1">
        <v>30772.76</v>
      </c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</row>
    <row r="126" spans="1:126" x14ac:dyDescent="0.25">
      <c r="A126" t="s">
        <v>312</v>
      </c>
      <c r="B126" t="s">
        <v>62</v>
      </c>
      <c r="C126" s="32" t="s">
        <v>471</v>
      </c>
      <c r="D126" t="s">
        <v>317</v>
      </c>
      <c r="E126" s="1">
        <v>33000</v>
      </c>
      <c r="F126" s="1">
        <f t="shared" ref="F126:F138" si="58">E126*0.0287</f>
        <v>947.1</v>
      </c>
      <c r="G126" s="1">
        <v>0</v>
      </c>
      <c r="H126" s="1">
        <f t="shared" ref="H126:H138" si="59">E126*0.0304</f>
        <v>1003.2</v>
      </c>
      <c r="I126" s="1">
        <v>1727.62</v>
      </c>
      <c r="J126" s="1">
        <f t="shared" ref="J126:J134" si="60">+F126+G126+H126+I126</f>
        <v>3677.92</v>
      </c>
      <c r="K126" s="1">
        <f t="shared" ref="K126:K136" si="61">+E126-J126</f>
        <v>29322.080000000002</v>
      </c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</row>
    <row r="127" spans="1:126" x14ac:dyDescent="0.25">
      <c r="A127" t="s">
        <v>8</v>
      </c>
      <c r="B127" t="s">
        <v>333</v>
      </c>
      <c r="C127" s="32" t="s">
        <v>471</v>
      </c>
      <c r="D127" t="s">
        <v>317</v>
      </c>
      <c r="E127" s="1">
        <v>71000</v>
      </c>
      <c r="F127" s="1">
        <f t="shared" si="58"/>
        <v>2037.7</v>
      </c>
      <c r="G127" s="1">
        <v>5556.66</v>
      </c>
      <c r="H127" s="1">
        <v>2158.4</v>
      </c>
      <c r="I127" s="1">
        <v>25</v>
      </c>
      <c r="J127" s="1">
        <v>9777.76</v>
      </c>
      <c r="K127" s="1">
        <f t="shared" si="61"/>
        <v>61222.239999999998</v>
      </c>
    </row>
    <row r="128" spans="1:126" x14ac:dyDescent="0.25">
      <c r="A128" t="s">
        <v>194</v>
      </c>
      <c r="B128" t="s">
        <v>291</v>
      </c>
      <c r="C128" s="32" t="s">
        <v>472</v>
      </c>
      <c r="D128" t="s">
        <v>314</v>
      </c>
      <c r="E128" s="1">
        <v>76000</v>
      </c>
      <c r="F128" s="1">
        <f t="shared" si="58"/>
        <v>2181.1999999999998</v>
      </c>
      <c r="G128" s="1">
        <v>6497.56</v>
      </c>
      <c r="H128" s="1">
        <v>2310.4</v>
      </c>
      <c r="I128" s="1">
        <v>1847</v>
      </c>
      <c r="J128" s="1">
        <v>12836.16</v>
      </c>
      <c r="K128" s="1">
        <v>63163.839999999997</v>
      </c>
    </row>
    <row r="129" spans="1:126" x14ac:dyDescent="0.25">
      <c r="A129" t="s">
        <v>313</v>
      </c>
      <c r="B129" t="s">
        <v>121</v>
      </c>
      <c r="C129" s="32" t="s">
        <v>472</v>
      </c>
      <c r="D129" t="s">
        <v>317</v>
      </c>
      <c r="E129" s="1">
        <v>75000</v>
      </c>
      <c r="F129" s="1">
        <f t="shared" si="58"/>
        <v>2152.5</v>
      </c>
      <c r="G129" s="1">
        <v>6309.38</v>
      </c>
      <c r="H129" s="1">
        <f t="shared" si="59"/>
        <v>2280</v>
      </c>
      <c r="I129" s="1">
        <v>1877.5</v>
      </c>
      <c r="J129" s="1">
        <v>12619.38</v>
      </c>
      <c r="K129" s="1">
        <v>62380.62</v>
      </c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</row>
    <row r="130" spans="1:126" x14ac:dyDescent="0.25">
      <c r="A130" t="s">
        <v>377</v>
      </c>
      <c r="B130" s="21" t="s">
        <v>289</v>
      </c>
      <c r="C130" s="32" t="s">
        <v>472</v>
      </c>
      <c r="D130" s="16" t="s">
        <v>317</v>
      </c>
      <c r="E130" s="1">
        <v>100000</v>
      </c>
      <c r="F130" s="1">
        <f t="shared" si="58"/>
        <v>2870</v>
      </c>
      <c r="G130" s="1">
        <v>12105.37</v>
      </c>
      <c r="H130" s="1">
        <f t="shared" si="59"/>
        <v>3040</v>
      </c>
      <c r="I130" s="1">
        <v>277.5</v>
      </c>
      <c r="J130" s="1">
        <f t="shared" si="60"/>
        <v>18292.87</v>
      </c>
      <c r="K130" s="1">
        <f>+E130-J130</f>
        <v>81707.13</v>
      </c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</row>
    <row r="131" spans="1:126" x14ac:dyDescent="0.25">
      <c r="A131" t="s">
        <v>195</v>
      </c>
      <c r="B131" t="s">
        <v>196</v>
      </c>
      <c r="C131" s="32" t="s">
        <v>471</v>
      </c>
      <c r="D131" t="s">
        <v>317</v>
      </c>
      <c r="E131" s="1">
        <v>46000</v>
      </c>
      <c r="F131" s="1">
        <f t="shared" si="58"/>
        <v>1320.2</v>
      </c>
      <c r="G131" s="1">
        <v>1289.46</v>
      </c>
      <c r="H131" s="1">
        <v>1398.4</v>
      </c>
      <c r="I131" s="1">
        <v>2355</v>
      </c>
      <c r="J131" s="1">
        <v>6363.06</v>
      </c>
      <c r="K131" s="1">
        <v>39636.94</v>
      </c>
    </row>
    <row r="132" spans="1:126" x14ac:dyDescent="0.25">
      <c r="A132" t="s">
        <v>197</v>
      </c>
      <c r="B132" t="s">
        <v>198</v>
      </c>
      <c r="C132" s="32" t="s">
        <v>471</v>
      </c>
      <c r="D132" t="s">
        <v>317</v>
      </c>
      <c r="E132" s="1">
        <v>61000</v>
      </c>
      <c r="F132" s="1">
        <f t="shared" si="58"/>
        <v>1750.7</v>
      </c>
      <c r="G132" s="1">
        <v>3674.86</v>
      </c>
      <c r="H132" s="1">
        <v>1854.4</v>
      </c>
      <c r="I132" s="1">
        <v>2665</v>
      </c>
      <c r="J132" s="1">
        <v>9944.9599999999991</v>
      </c>
      <c r="K132" s="1">
        <v>51055.040000000001</v>
      </c>
    </row>
    <row r="133" spans="1:126" x14ac:dyDescent="0.25">
      <c r="A133" t="s">
        <v>199</v>
      </c>
      <c r="B133" t="s">
        <v>196</v>
      </c>
      <c r="C133" s="32" t="s">
        <v>471</v>
      </c>
      <c r="D133" t="s">
        <v>317</v>
      </c>
      <c r="E133" s="1">
        <v>46000</v>
      </c>
      <c r="F133" s="1">
        <f t="shared" si="58"/>
        <v>1320.2</v>
      </c>
      <c r="G133" s="1">
        <v>1289.46</v>
      </c>
      <c r="H133" s="1">
        <f t="shared" si="59"/>
        <v>1398.4</v>
      </c>
      <c r="I133" s="1">
        <v>2295</v>
      </c>
      <c r="J133" s="1">
        <v>6303.06</v>
      </c>
      <c r="K133" s="1">
        <v>39696.94</v>
      </c>
    </row>
    <row r="134" spans="1:126" x14ac:dyDescent="0.25">
      <c r="A134" t="s">
        <v>200</v>
      </c>
      <c r="B134" t="s">
        <v>193</v>
      </c>
      <c r="C134" s="32" t="s">
        <v>472</v>
      </c>
      <c r="D134" t="s">
        <v>317</v>
      </c>
      <c r="E134" s="1">
        <v>45000</v>
      </c>
      <c r="F134" s="1">
        <f t="shared" si="58"/>
        <v>1291.5</v>
      </c>
      <c r="G134" s="1">
        <v>743.29</v>
      </c>
      <c r="H134" s="1">
        <f t="shared" si="59"/>
        <v>1368</v>
      </c>
      <c r="I134" s="1">
        <v>6706.54</v>
      </c>
      <c r="J134" s="1">
        <f t="shared" si="60"/>
        <v>10109.33</v>
      </c>
      <c r="K134" s="1">
        <v>34890.67</v>
      </c>
    </row>
    <row r="135" spans="1:126" x14ac:dyDescent="0.25">
      <c r="A135" t="s">
        <v>201</v>
      </c>
      <c r="B135" t="s">
        <v>202</v>
      </c>
      <c r="C135" s="32" t="s">
        <v>472</v>
      </c>
      <c r="D135" t="s">
        <v>317</v>
      </c>
      <c r="E135" s="1">
        <v>61000</v>
      </c>
      <c r="F135" s="1">
        <f t="shared" si="58"/>
        <v>1750.7</v>
      </c>
      <c r="G135" s="1">
        <v>3674.86</v>
      </c>
      <c r="H135" s="1">
        <f t="shared" si="59"/>
        <v>1854.4</v>
      </c>
      <c r="I135" s="1">
        <v>277.5</v>
      </c>
      <c r="J135" s="1">
        <v>7557.46</v>
      </c>
      <c r="K135" s="1">
        <v>53442.54</v>
      </c>
    </row>
    <row r="136" spans="1:126" x14ac:dyDescent="0.25">
      <c r="A136" t="s">
        <v>203</v>
      </c>
      <c r="B136" t="s">
        <v>204</v>
      </c>
      <c r="C136" s="32" t="s">
        <v>472</v>
      </c>
      <c r="D136" t="s">
        <v>317</v>
      </c>
      <c r="E136" s="1">
        <v>45000</v>
      </c>
      <c r="F136" s="1">
        <f t="shared" si="58"/>
        <v>1291.5</v>
      </c>
      <c r="G136" s="1">
        <v>1148.33</v>
      </c>
      <c r="H136" s="1">
        <f t="shared" si="59"/>
        <v>1368</v>
      </c>
      <c r="I136" s="1">
        <v>908.33</v>
      </c>
      <c r="J136" s="1">
        <v>4716.16</v>
      </c>
      <c r="K136" s="1">
        <f t="shared" si="61"/>
        <v>40283.839999999997</v>
      </c>
    </row>
    <row r="137" spans="1:126" x14ac:dyDescent="0.25">
      <c r="A137" t="s">
        <v>205</v>
      </c>
      <c r="B137" t="s">
        <v>19</v>
      </c>
      <c r="C137" s="32" t="s">
        <v>471</v>
      </c>
      <c r="D137" t="s">
        <v>317</v>
      </c>
      <c r="E137" s="1">
        <v>46000</v>
      </c>
      <c r="F137" s="1">
        <f t="shared" si="58"/>
        <v>1320.2</v>
      </c>
      <c r="G137" s="1">
        <v>1289.46</v>
      </c>
      <c r="H137" s="1">
        <f t="shared" si="59"/>
        <v>1398.4</v>
      </c>
      <c r="I137" s="1">
        <v>1275</v>
      </c>
      <c r="J137" s="1">
        <v>5283.06</v>
      </c>
      <c r="K137" s="1">
        <v>40716.94</v>
      </c>
    </row>
    <row r="138" spans="1:126" x14ac:dyDescent="0.25">
      <c r="A138" t="s">
        <v>206</v>
      </c>
      <c r="B138" t="s">
        <v>207</v>
      </c>
      <c r="C138" s="32" t="s">
        <v>472</v>
      </c>
      <c r="D138" t="s">
        <v>317</v>
      </c>
      <c r="E138" s="1">
        <v>45000</v>
      </c>
      <c r="F138" s="1">
        <f t="shared" si="58"/>
        <v>1291.5</v>
      </c>
      <c r="G138" s="1">
        <v>1148.33</v>
      </c>
      <c r="H138" s="1">
        <f t="shared" si="59"/>
        <v>1368</v>
      </c>
      <c r="I138" s="1">
        <v>5377.5</v>
      </c>
      <c r="J138" s="1">
        <v>9185.33</v>
      </c>
      <c r="K138" s="1">
        <v>35814.67</v>
      </c>
    </row>
    <row r="139" spans="1:126" x14ac:dyDescent="0.25">
      <c r="A139" s="3" t="s">
        <v>13</v>
      </c>
      <c r="B139" s="3">
        <v>17</v>
      </c>
      <c r="C139" s="34"/>
      <c r="D139" s="3"/>
      <c r="E139" s="4">
        <f t="shared" ref="E139:K139" si="62">SUM(E122:E138)</f>
        <v>908000</v>
      </c>
      <c r="F139" s="4">
        <f t="shared" si="62"/>
        <v>26059.599999999999</v>
      </c>
      <c r="G139" s="4">
        <f t="shared" si="62"/>
        <v>46256.62</v>
      </c>
      <c r="H139" s="4">
        <f t="shared" si="62"/>
        <v>27603.200000000001</v>
      </c>
      <c r="I139" s="4">
        <f t="shared" si="62"/>
        <v>46023.37</v>
      </c>
      <c r="J139" s="4">
        <f t="shared" si="62"/>
        <v>145942.79</v>
      </c>
      <c r="K139" s="4">
        <f t="shared" si="62"/>
        <v>762057.21</v>
      </c>
    </row>
    <row r="141" spans="1:126" x14ac:dyDescent="0.25">
      <c r="A141" s="10" t="s">
        <v>446</v>
      </c>
      <c r="B141" s="10"/>
      <c r="C141" s="36"/>
      <c r="D141" s="12"/>
      <c r="E141" s="10"/>
      <c r="F141" s="10"/>
      <c r="G141" s="10"/>
      <c r="H141" s="10"/>
      <c r="I141" s="10"/>
      <c r="J141" s="10"/>
      <c r="K141" s="10"/>
    </row>
    <row r="142" spans="1:126" x14ac:dyDescent="0.25">
      <c r="A142" t="s">
        <v>209</v>
      </c>
      <c r="B142" t="s">
        <v>208</v>
      </c>
      <c r="C142" s="32" t="s">
        <v>472</v>
      </c>
      <c r="D142" t="s">
        <v>314</v>
      </c>
      <c r="E142" s="1">
        <v>36000</v>
      </c>
      <c r="F142" s="1">
        <f t="shared" ref="F142:F158" si="63">E142*0.0287</f>
        <v>1033.2</v>
      </c>
      <c r="G142" s="1">
        <v>0</v>
      </c>
      <c r="H142" s="1">
        <f t="shared" ref="H142:H158" si="64">E142*0.0304</f>
        <v>1094.4000000000001</v>
      </c>
      <c r="I142" s="1">
        <v>377.5</v>
      </c>
      <c r="J142" s="1">
        <f t="shared" ref="J142:J147" si="65">F142+G142+H142+I142</f>
        <v>2505.1</v>
      </c>
      <c r="K142" s="1">
        <f t="shared" ref="K142:K147" si="66">E142-J142</f>
        <v>33494.9</v>
      </c>
    </row>
    <row r="143" spans="1:126" x14ac:dyDescent="0.25">
      <c r="A143" t="s">
        <v>211</v>
      </c>
      <c r="B143" t="s">
        <v>210</v>
      </c>
      <c r="C143" s="32" t="s">
        <v>472</v>
      </c>
      <c r="D143" t="s">
        <v>317</v>
      </c>
      <c r="E143" s="1">
        <v>36000</v>
      </c>
      <c r="F143" s="1">
        <f t="shared" si="63"/>
        <v>1033.2</v>
      </c>
      <c r="G143" s="1">
        <v>0</v>
      </c>
      <c r="H143" s="1">
        <f t="shared" si="64"/>
        <v>1094.4000000000001</v>
      </c>
      <c r="I143" s="1">
        <v>327.5</v>
      </c>
      <c r="J143" s="1">
        <f t="shared" si="65"/>
        <v>2455.1</v>
      </c>
      <c r="K143" s="1">
        <f t="shared" si="66"/>
        <v>33544.9</v>
      </c>
    </row>
    <row r="144" spans="1:126" x14ac:dyDescent="0.25">
      <c r="A144" t="s">
        <v>212</v>
      </c>
      <c r="B144" t="s">
        <v>210</v>
      </c>
      <c r="C144" s="32" t="s">
        <v>471</v>
      </c>
      <c r="D144" t="s">
        <v>317</v>
      </c>
      <c r="E144" s="1">
        <v>36000</v>
      </c>
      <c r="F144" s="1">
        <f t="shared" si="63"/>
        <v>1033.2</v>
      </c>
      <c r="G144" s="1">
        <v>0</v>
      </c>
      <c r="H144" s="1">
        <f t="shared" si="64"/>
        <v>1094.4000000000001</v>
      </c>
      <c r="I144" s="1">
        <v>75</v>
      </c>
      <c r="J144" s="1">
        <f t="shared" si="65"/>
        <v>2202.6</v>
      </c>
      <c r="K144" s="1">
        <f t="shared" si="66"/>
        <v>33797.4</v>
      </c>
    </row>
    <row r="145" spans="1:126" x14ac:dyDescent="0.25">
      <c r="A145" t="s">
        <v>213</v>
      </c>
      <c r="B145" t="s">
        <v>17</v>
      </c>
      <c r="C145" s="32" t="s">
        <v>471</v>
      </c>
      <c r="D145" t="s">
        <v>314</v>
      </c>
      <c r="E145" s="1">
        <v>81000</v>
      </c>
      <c r="F145" s="1">
        <f t="shared" si="63"/>
        <v>2324.6999999999998</v>
      </c>
      <c r="G145" s="1">
        <v>6358.36</v>
      </c>
      <c r="H145" s="1">
        <f t="shared" si="64"/>
        <v>2462.4</v>
      </c>
      <c r="I145" s="1">
        <v>6397.36</v>
      </c>
      <c r="J145" s="1">
        <v>17812.84</v>
      </c>
      <c r="K145" s="1">
        <v>63187.16</v>
      </c>
    </row>
    <row r="146" spans="1:126" s="28" customFormat="1" x14ac:dyDescent="0.25">
      <c r="A146" s="28" t="s">
        <v>214</v>
      </c>
      <c r="B146" s="28" t="s">
        <v>92</v>
      </c>
      <c r="C146" s="76" t="s">
        <v>472</v>
      </c>
      <c r="D146" s="28" t="s">
        <v>317</v>
      </c>
      <c r="E146" s="77">
        <v>20075</v>
      </c>
      <c r="F146" s="77">
        <f t="shared" si="63"/>
        <v>576.15</v>
      </c>
      <c r="G146" s="77">
        <v>0</v>
      </c>
      <c r="H146" s="77">
        <f t="shared" si="64"/>
        <v>610.28</v>
      </c>
      <c r="I146" s="77">
        <v>25</v>
      </c>
      <c r="J146" s="77">
        <v>1211.43</v>
      </c>
      <c r="K146" s="77">
        <v>18863.57</v>
      </c>
    </row>
    <row r="147" spans="1:126" x14ac:dyDescent="0.25">
      <c r="A147" t="s">
        <v>215</v>
      </c>
      <c r="B147" t="s">
        <v>170</v>
      </c>
      <c r="C147" s="32" t="s">
        <v>472</v>
      </c>
      <c r="D147" t="s">
        <v>317</v>
      </c>
      <c r="E147" s="1">
        <v>36000</v>
      </c>
      <c r="F147" s="1">
        <f t="shared" si="63"/>
        <v>1033.2</v>
      </c>
      <c r="G147" s="1">
        <v>0</v>
      </c>
      <c r="H147" s="1">
        <f t="shared" si="64"/>
        <v>1094.4000000000001</v>
      </c>
      <c r="I147" s="1">
        <v>3377.5</v>
      </c>
      <c r="J147" s="1">
        <f t="shared" si="65"/>
        <v>5505.1</v>
      </c>
      <c r="K147" s="1">
        <f t="shared" si="66"/>
        <v>30494.9</v>
      </c>
    </row>
    <row r="148" spans="1:126" x14ac:dyDescent="0.25">
      <c r="A148" t="s">
        <v>216</v>
      </c>
      <c r="B148" t="s">
        <v>210</v>
      </c>
      <c r="C148" s="32" t="s">
        <v>471</v>
      </c>
      <c r="D148" t="s">
        <v>317</v>
      </c>
      <c r="E148" s="1">
        <v>36000</v>
      </c>
      <c r="F148" s="1">
        <f t="shared" si="63"/>
        <v>1033.2</v>
      </c>
      <c r="G148" s="1">
        <v>0</v>
      </c>
      <c r="H148" s="1">
        <f t="shared" si="64"/>
        <v>1094.4000000000001</v>
      </c>
      <c r="I148" s="1">
        <v>1747.62</v>
      </c>
      <c r="J148" s="1">
        <v>3875.22</v>
      </c>
      <c r="K148" s="1">
        <v>32124.78</v>
      </c>
    </row>
    <row r="149" spans="1:126" x14ac:dyDescent="0.25">
      <c r="A149" t="s">
        <v>217</v>
      </c>
      <c r="B149" t="s">
        <v>208</v>
      </c>
      <c r="C149" s="32" t="s">
        <v>472</v>
      </c>
      <c r="D149" t="s">
        <v>317</v>
      </c>
      <c r="E149" s="1">
        <v>44000</v>
      </c>
      <c r="F149" s="1">
        <f t="shared" si="63"/>
        <v>1262.8</v>
      </c>
      <c r="G149" s="1">
        <v>804.67</v>
      </c>
      <c r="H149" s="1">
        <f t="shared" si="64"/>
        <v>1337.6</v>
      </c>
      <c r="I149" s="1">
        <v>3627.62</v>
      </c>
      <c r="J149" s="1">
        <v>7032.69</v>
      </c>
      <c r="K149" s="1">
        <f t="shared" ref="K149:K156" si="67">E149-J149</f>
        <v>36967.31</v>
      </c>
    </row>
    <row r="150" spans="1:126" x14ac:dyDescent="0.25">
      <c r="A150" t="s">
        <v>359</v>
      </c>
      <c r="B150" t="s">
        <v>15</v>
      </c>
      <c r="C150" s="32" t="s">
        <v>471</v>
      </c>
      <c r="D150" t="s">
        <v>317</v>
      </c>
      <c r="E150" s="1">
        <v>36000</v>
      </c>
      <c r="F150" s="1">
        <f t="shared" si="63"/>
        <v>1033.2</v>
      </c>
      <c r="G150" s="1">
        <v>0</v>
      </c>
      <c r="H150" s="1">
        <f t="shared" si="64"/>
        <v>1094.4000000000001</v>
      </c>
      <c r="I150" s="1">
        <v>4104.32</v>
      </c>
      <c r="J150" s="1">
        <v>6231.92</v>
      </c>
      <c r="K150" s="1">
        <f>E150-J150</f>
        <v>29768.080000000002</v>
      </c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</row>
    <row r="151" spans="1:126" x14ac:dyDescent="0.25">
      <c r="A151" t="s">
        <v>329</v>
      </c>
      <c r="B151" t="s">
        <v>121</v>
      </c>
      <c r="C151" s="32" t="s">
        <v>472</v>
      </c>
      <c r="D151" t="s">
        <v>317</v>
      </c>
      <c r="E151" s="1">
        <v>61000</v>
      </c>
      <c r="F151" s="1">
        <f t="shared" si="63"/>
        <v>1750.7</v>
      </c>
      <c r="G151" s="1">
        <v>3674.86</v>
      </c>
      <c r="H151" s="1">
        <f t="shared" si="64"/>
        <v>1854.4</v>
      </c>
      <c r="I151" s="1">
        <v>3277.5</v>
      </c>
      <c r="J151" s="1">
        <v>10557.46</v>
      </c>
      <c r="K151" s="1">
        <v>50442.54</v>
      </c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</row>
    <row r="152" spans="1:126" x14ac:dyDescent="0.25">
      <c r="A152" t="s">
        <v>360</v>
      </c>
      <c r="B152" t="s">
        <v>23</v>
      </c>
      <c r="C152" s="32" t="s">
        <v>471</v>
      </c>
      <c r="D152" t="s">
        <v>317</v>
      </c>
      <c r="E152" s="1">
        <v>33000</v>
      </c>
      <c r="F152" s="1">
        <f t="shared" si="63"/>
        <v>947.1</v>
      </c>
      <c r="G152" s="1">
        <v>0</v>
      </c>
      <c r="H152" s="1">
        <v>1003.2</v>
      </c>
      <c r="I152" s="1">
        <v>1750</v>
      </c>
      <c r="J152" s="1">
        <v>3700.3</v>
      </c>
      <c r="K152" s="1">
        <v>29299.7</v>
      </c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</row>
    <row r="153" spans="1:126" x14ac:dyDescent="0.25">
      <c r="A153" t="s">
        <v>331</v>
      </c>
      <c r="B153" t="s">
        <v>330</v>
      </c>
      <c r="C153" s="32" t="s">
        <v>472</v>
      </c>
      <c r="D153" t="s">
        <v>317</v>
      </c>
      <c r="E153" s="1">
        <v>45000</v>
      </c>
      <c r="F153" s="1">
        <f t="shared" si="63"/>
        <v>1291.5</v>
      </c>
      <c r="G153" s="1">
        <v>945.81</v>
      </c>
      <c r="H153" s="1">
        <f t="shared" si="64"/>
        <v>1368</v>
      </c>
      <c r="I153" s="1">
        <v>1375.12</v>
      </c>
      <c r="J153" s="1">
        <v>4980.43</v>
      </c>
      <c r="K153" s="1">
        <v>40019.57</v>
      </c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</row>
    <row r="154" spans="1:126" x14ac:dyDescent="0.25">
      <c r="A154" t="s">
        <v>362</v>
      </c>
      <c r="B154" t="s">
        <v>23</v>
      </c>
      <c r="C154" s="32" t="s">
        <v>472</v>
      </c>
      <c r="D154" t="s">
        <v>317</v>
      </c>
      <c r="E154" s="1">
        <v>33000</v>
      </c>
      <c r="F154" s="1">
        <f t="shared" si="63"/>
        <v>947.1</v>
      </c>
      <c r="G154" s="1">
        <v>0</v>
      </c>
      <c r="H154" s="1">
        <f t="shared" si="64"/>
        <v>1003.2</v>
      </c>
      <c r="I154" s="1">
        <v>3901.04</v>
      </c>
      <c r="J154" s="1">
        <v>5851.34</v>
      </c>
      <c r="K154" s="1">
        <v>27148.66</v>
      </c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</row>
    <row r="155" spans="1:126" x14ac:dyDescent="0.25">
      <c r="A155" t="s">
        <v>361</v>
      </c>
      <c r="B155" t="s">
        <v>62</v>
      </c>
      <c r="C155" s="32" t="s">
        <v>472</v>
      </c>
      <c r="D155" t="s">
        <v>317</v>
      </c>
      <c r="E155" s="1">
        <v>33000</v>
      </c>
      <c r="F155" s="1">
        <f t="shared" si="63"/>
        <v>947.1</v>
      </c>
      <c r="G155" s="1">
        <v>0</v>
      </c>
      <c r="H155" s="1">
        <f t="shared" si="64"/>
        <v>1003.2</v>
      </c>
      <c r="I155" s="1">
        <v>1102.5</v>
      </c>
      <c r="J155" s="1">
        <v>3052.8</v>
      </c>
      <c r="K155" s="1">
        <v>29947.200000000001</v>
      </c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</row>
    <row r="156" spans="1:126" x14ac:dyDescent="0.25">
      <c r="A156" t="s">
        <v>332</v>
      </c>
      <c r="B156" t="s">
        <v>62</v>
      </c>
      <c r="C156" s="32" t="s">
        <v>472</v>
      </c>
      <c r="D156" t="s">
        <v>317</v>
      </c>
      <c r="E156" s="1">
        <v>46000</v>
      </c>
      <c r="F156" s="1">
        <f t="shared" si="63"/>
        <v>1320.2</v>
      </c>
      <c r="G156" s="1">
        <v>1289.46</v>
      </c>
      <c r="H156" s="1">
        <v>1398.4</v>
      </c>
      <c r="I156" s="1">
        <v>187</v>
      </c>
      <c r="J156" s="1">
        <v>4195.0600000000004</v>
      </c>
      <c r="K156" s="1">
        <f t="shared" si="67"/>
        <v>41804.94</v>
      </c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</row>
    <row r="157" spans="1:126" x14ac:dyDescent="0.25">
      <c r="A157" t="s">
        <v>364</v>
      </c>
      <c r="B157" t="s">
        <v>223</v>
      </c>
      <c r="C157" s="32" t="s">
        <v>471</v>
      </c>
      <c r="D157" t="s">
        <v>317</v>
      </c>
      <c r="E157" s="1">
        <v>46000</v>
      </c>
      <c r="F157" s="1">
        <f t="shared" si="63"/>
        <v>1320.2</v>
      </c>
      <c r="G157" s="1">
        <v>1289.46</v>
      </c>
      <c r="H157" s="1">
        <v>1398.4</v>
      </c>
      <c r="I157" s="1">
        <v>2437</v>
      </c>
      <c r="J157" s="1">
        <v>6445.06</v>
      </c>
      <c r="K157" s="1">
        <v>39554.94</v>
      </c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</row>
    <row r="158" spans="1:126" x14ac:dyDescent="0.25">
      <c r="A158" t="s">
        <v>363</v>
      </c>
      <c r="B158" t="s">
        <v>135</v>
      </c>
      <c r="C158" s="32" t="s">
        <v>472</v>
      </c>
      <c r="D158" t="s">
        <v>317</v>
      </c>
      <c r="E158" s="1">
        <v>46000</v>
      </c>
      <c r="F158" s="1">
        <f t="shared" si="63"/>
        <v>1320.2</v>
      </c>
      <c r="G158" s="1">
        <v>1289.46</v>
      </c>
      <c r="H158" s="1">
        <f t="shared" si="64"/>
        <v>1398.4</v>
      </c>
      <c r="I158" s="1">
        <v>25</v>
      </c>
      <c r="J158" s="1">
        <f>F158+G158+H158+I158</f>
        <v>4033.06</v>
      </c>
      <c r="K158" s="1">
        <f>E158-J158</f>
        <v>41966.94</v>
      </c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</row>
    <row r="159" spans="1:126" x14ac:dyDescent="0.25">
      <c r="A159" s="3" t="s">
        <v>13</v>
      </c>
      <c r="B159" s="3">
        <v>17</v>
      </c>
      <c r="C159" s="34"/>
      <c r="D159" s="3"/>
      <c r="E159" s="4">
        <f t="shared" ref="E159:J159" si="68">SUM(E142:E158)</f>
        <v>704075</v>
      </c>
      <c r="F159" s="4">
        <f t="shared" si="68"/>
        <v>20206.95</v>
      </c>
      <c r="G159" s="4">
        <f t="shared" si="68"/>
        <v>15652.08</v>
      </c>
      <c r="H159" s="4">
        <f t="shared" si="68"/>
        <v>21403.88</v>
      </c>
      <c r="I159" s="4">
        <f t="shared" si="68"/>
        <v>34114.58</v>
      </c>
      <c r="J159" s="4">
        <f t="shared" si="68"/>
        <v>91647.51</v>
      </c>
      <c r="K159" s="4">
        <f>K142+K143+K144+K145+K146+K147+K148+K149+K150+K151+K152+K153+K154+K155+K156+K157+K158</f>
        <v>612427.49</v>
      </c>
    </row>
    <row r="161" spans="1:126" x14ac:dyDescent="0.25">
      <c r="A161" s="10" t="s">
        <v>218</v>
      </c>
      <c r="B161" s="10"/>
      <c r="C161" s="36"/>
      <c r="D161" s="12"/>
      <c r="E161" s="10"/>
      <c r="F161" s="10"/>
      <c r="G161" s="10"/>
      <c r="H161" s="10"/>
      <c r="I161" s="10"/>
      <c r="J161" s="10"/>
      <c r="K161" s="10"/>
    </row>
    <row r="162" spans="1:126" x14ac:dyDescent="0.25">
      <c r="A162" t="s">
        <v>227</v>
      </c>
      <c r="B162" t="s">
        <v>228</v>
      </c>
      <c r="C162" s="32" t="s">
        <v>471</v>
      </c>
      <c r="D162" t="s">
        <v>317</v>
      </c>
      <c r="E162" s="1">
        <v>81000</v>
      </c>
      <c r="F162" s="1">
        <f>E162*0.0287</f>
        <v>2324.6999999999998</v>
      </c>
      <c r="G162" s="1">
        <v>7636.09</v>
      </c>
      <c r="H162" s="1">
        <f>E162*0.0304</f>
        <v>2462.4</v>
      </c>
      <c r="I162" s="1">
        <v>187</v>
      </c>
      <c r="J162" s="1">
        <f>F162+G162+H162+I162</f>
        <v>12610.19</v>
      </c>
      <c r="K162" s="1">
        <f>E162-J162</f>
        <v>68389.81</v>
      </c>
    </row>
    <row r="163" spans="1:126" x14ac:dyDescent="0.25">
      <c r="A163" t="s">
        <v>219</v>
      </c>
      <c r="B163" t="s">
        <v>15</v>
      </c>
      <c r="C163" s="32" t="s">
        <v>472</v>
      </c>
      <c r="D163" t="s">
        <v>317</v>
      </c>
      <c r="E163" s="1">
        <v>45000</v>
      </c>
      <c r="F163" s="1">
        <f t="shared" ref="F163:F168" si="69">E163*0.0287</f>
        <v>1291.5</v>
      </c>
      <c r="G163" s="1">
        <v>1148.33</v>
      </c>
      <c r="H163" s="1">
        <v>1368</v>
      </c>
      <c r="I163" s="1">
        <v>5174.6000000000004</v>
      </c>
      <c r="J163" s="1">
        <v>8982.43</v>
      </c>
      <c r="K163" s="1">
        <v>36017.57</v>
      </c>
    </row>
    <row r="164" spans="1:126" x14ac:dyDescent="0.25">
      <c r="A164" t="s">
        <v>220</v>
      </c>
      <c r="B164" t="s">
        <v>221</v>
      </c>
      <c r="C164" s="32" t="s">
        <v>472</v>
      </c>
      <c r="D164" t="s">
        <v>317</v>
      </c>
      <c r="E164" s="1">
        <v>33000</v>
      </c>
      <c r="F164" s="1">
        <f t="shared" si="69"/>
        <v>947.1</v>
      </c>
      <c r="G164" s="1">
        <v>0</v>
      </c>
      <c r="H164" s="1">
        <f t="shared" ref="H164:H168" si="70">E164*0.0304</f>
        <v>1003.2</v>
      </c>
      <c r="I164" s="1">
        <v>565</v>
      </c>
      <c r="J164" s="1">
        <f t="shared" ref="J164:J167" si="71">F164+G164+H164+I164</f>
        <v>2515.3000000000002</v>
      </c>
      <c r="K164" s="1">
        <f t="shared" ref="K164:K167" si="72">E164-J164</f>
        <v>30484.7</v>
      </c>
    </row>
    <row r="165" spans="1:126" x14ac:dyDescent="0.25">
      <c r="A165" t="s">
        <v>222</v>
      </c>
      <c r="B165" t="s">
        <v>221</v>
      </c>
      <c r="C165" s="32" t="s">
        <v>472</v>
      </c>
      <c r="D165" t="s">
        <v>317</v>
      </c>
      <c r="E165" s="1">
        <v>33000</v>
      </c>
      <c r="F165" s="1">
        <f t="shared" si="69"/>
        <v>947.1</v>
      </c>
      <c r="G165" s="1">
        <v>0</v>
      </c>
      <c r="H165" s="1">
        <f t="shared" si="70"/>
        <v>1003.2</v>
      </c>
      <c r="I165" s="1">
        <v>1627.62</v>
      </c>
      <c r="J165" s="1">
        <v>3577.92</v>
      </c>
      <c r="K165" s="1">
        <v>29422.080000000002</v>
      </c>
    </row>
    <row r="166" spans="1:126" x14ac:dyDescent="0.25">
      <c r="A166" t="s">
        <v>224</v>
      </c>
      <c r="B166" t="s">
        <v>135</v>
      </c>
      <c r="C166" s="32" t="s">
        <v>472</v>
      </c>
      <c r="D166" t="s">
        <v>314</v>
      </c>
      <c r="E166" s="1">
        <v>30450</v>
      </c>
      <c r="F166" s="1">
        <f t="shared" si="69"/>
        <v>873.92</v>
      </c>
      <c r="G166" s="1">
        <v>0</v>
      </c>
      <c r="H166" s="1">
        <v>925.68</v>
      </c>
      <c r="I166" s="1">
        <v>1375.12</v>
      </c>
      <c r="J166" s="1">
        <v>3174.72</v>
      </c>
      <c r="K166" s="1">
        <f t="shared" si="72"/>
        <v>27275.279999999999</v>
      </c>
    </row>
    <row r="167" spans="1:126" x14ac:dyDescent="0.25">
      <c r="A167" t="s">
        <v>225</v>
      </c>
      <c r="B167" t="s">
        <v>226</v>
      </c>
      <c r="C167" s="32" t="s">
        <v>472</v>
      </c>
      <c r="D167" t="s">
        <v>317</v>
      </c>
      <c r="E167" s="1">
        <v>33000</v>
      </c>
      <c r="F167" s="1">
        <f>E167*0.0287</f>
        <v>947.1</v>
      </c>
      <c r="G167" s="1">
        <v>0</v>
      </c>
      <c r="H167" s="1">
        <f>E167*0.0304</f>
        <v>1003.2</v>
      </c>
      <c r="I167" s="1">
        <v>417.5</v>
      </c>
      <c r="J167" s="1">
        <f t="shared" si="71"/>
        <v>2367.8000000000002</v>
      </c>
      <c r="K167" s="1">
        <f t="shared" si="72"/>
        <v>30632.2</v>
      </c>
    </row>
    <row r="168" spans="1:126" x14ac:dyDescent="0.25">
      <c r="A168" t="s">
        <v>266</v>
      </c>
      <c r="B168" t="s">
        <v>223</v>
      </c>
      <c r="C168" s="32" t="s">
        <v>472</v>
      </c>
      <c r="D168" t="s">
        <v>317</v>
      </c>
      <c r="E168" s="1">
        <v>31500</v>
      </c>
      <c r="F168" s="1">
        <f t="shared" si="69"/>
        <v>904.05</v>
      </c>
      <c r="G168" s="1">
        <v>0</v>
      </c>
      <c r="H168" s="1">
        <f t="shared" si="70"/>
        <v>957.6</v>
      </c>
      <c r="I168" s="1">
        <v>2562.9</v>
      </c>
      <c r="J168" s="1">
        <v>4424.55</v>
      </c>
      <c r="K168" s="1">
        <v>27075.45</v>
      </c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</row>
    <row r="169" spans="1:126" x14ac:dyDescent="0.25">
      <c r="A169" s="3" t="s">
        <v>13</v>
      </c>
      <c r="B169" s="3">
        <v>7</v>
      </c>
      <c r="C169" s="34"/>
      <c r="D169" s="3"/>
      <c r="E169" s="4">
        <f t="shared" ref="E169:J169" si="73">SUM(E162:E168)</f>
        <v>286950</v>
      </c>
      <c r="F169" s="4">
        <f t="shared" si="73"/>
        <v>8235.4699999999993</v>
      </c>
      <c r="G169" s="4">
        <f t="shared" si="73"/>
        <v>8784.42</v>
      </c>
      <c r="H169" s="4">
        <f t="shared" si="73"/>
        <v>8723.2800000000007</v>
      </c>
      <c r="I169" s="4">
        <f t="shared" si="73"/>
        <v>11909.74</v>
      </c>
      <c r="J169" s="4">
        <f t="shared" si="73"/>
        <v>37652.910000000003</v>
      </c>
      <c r="K169" s="4">
        <f>SUM(K162:K168)</f>
        <v>249297.09</v>
      </c>
    </row>
    <row r="171" spans="1:126" x14ac:dyDescent="0.25">
      <c r="A171" s="86" t="s">
        <v>98</v>
      </c>
      <c r="B171" s="86"/>
      <c r="C171" s="86"/>
      <c r="D171" s="86"/>
      <c r="E171" s="86"/>
      <c r="F171" s="86"/>
      <c r="G171" s="86"/>
      <c r="H171" s="86"/>
      <c r="I171" s="86"/>
      <c r="J171" s="86"/>
      <c r="K171" s="86"/>
    </row>
    <row r="172" spans="1:126" x14ac:dyDescent="0.25">
      <c r="A172" t="s">
        <v>99</v>
      </c>
      <c r="B172" t="s">
        <v>100</v>
      </c>
      <c r="C172" s="32" t="s">
        <v>471</v>
      </c>
      <c r="D172" t="s">
        <v>314</v>
      </c>
      <c r="E172" s="1">
        <v>101000</v>
      </c>
      <c r="F172" s="1">
        <f t="shared" ref="F172:F173" si="74">E172*0.0287</f>
        <v>2898.7</v>
      </c>
      <c r="G172" s="1">
        <v>12340.59</v>
      </c>
      <c r="H172" s="1">
        <f t="shared" ref="H172:H173" si="75">E172*0.0304</f>
        <v>3070.4</v>
      </c>
      <c r="I172" s="1">
        <v>25</v>
      </c>
      <c r="J172" s="1">
        <f t="shared" ref="J172" si="76">F172+G172+H172+I172</f>
        <v>18334.689999999999</v>
      </c>
      <c r="K172" s="1">
        <f t="shared" ref="K172:K173" si="77">E172-J172</f>
        <v>82665.31</v>
      </c>
    </row>
    <row r="173" spans="1:126" x14ac:dyDescent="0.25">
      <c r="A173" t="s">
        <v>101</v>
      </c>
      <c r="B173" t="s">
        <v>102</v>
      </c>
      <c r="C173" s="32" t="s">
        <v>472</v>
      </c>
      <c r="D173" t="s">
        <v>317</v>
      </c>
      <c r="E173" s="1">
        <v>60000</v>
      </c>
      <c r="F173" s="1">
        <f t="shared" si="74"/>
        <v>1722</v>
      </c>
      <c r="G173" s="1">
        <v>3486.68</v>
      </c>
      <c r="H173" s="1">
        <f t="shared" si="75"/>
        <v>1824</v>
      </c>
      <c r="I173" s="1">
        <v>277</v>
      </c>
      <c r="J173" s="1">
        <v>7310.18</v>
      </c>
      <c r="K173" s="1">
        <f t="shared" si="77"/>
        <v>52689.82</v>
      </c>
    </row>
    <row r="174" spans="1:126" x14ac:dyDescent="0.25">
      <c r="A174" t="s">
        <v>400</v>
      </c>
      <c r="B174" s="21" t="s">
        <v>128</v>
      </c>
      <c r="C174" s="32" t="s">
        <v>471</v>
      </c>
      <c r="D174" t="s">
        <v>317</v>
      </c>
      <c r="E174" s="1">
        <v>42000</v>
      </c>
      <c r="F174" s="1">
        <f>E174*0.0287</f>
        <v>1205.4000000000001</v>
      </c>
      <c r="G174" s="1">
        <v>724.92</v>
      </c>
      <c r="H174" s="1">
        <f>E174*0.0304</f>
        <v>1276.8</v>
      </c>
      <c r="I174" s="1">
        <v>25</v>
      </c>
      <c r="J174" s="1">
        <v>3232.12</v>
      </c>
      <c r="K174" s="1">
        <v>38767.879999999997</v>
      </c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</row>
    <row r="175" spans="1:126" x14ac:dyDescent="0.25">
      <c r="A175" t="s">
        <v>51</v>
      </c>
      <c r="B175" s="21" t="s">
        <v>380</v>
      </c>
      <c r="C175" s="32" t="s">
        <v>471</v>
      </c>
      <c r="D175" t="s">
        <v>317</v>
      </c>
      <c r="E175" s="1">
        <v>31500</v>
      </c>
      <c r="G175" s="1">
        <v>0</v>
      </c>
      <c r="H175" s="1">
        <v>957.6</v>
      </c>
      <c r="I175" s="1">
        <v>1366.21</v>
      </c>
      <c r="J175" s="1">
        <v>3227.86</v>
      </c>
      <c r="K175" s="1">
        <v>28272.14</v>
      </c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</row>
    <row r="176" spans="1:126" x14ac:dyDescent="0.25">
      <c r="A176" s="3" t="s">
        <v>13</v>
      </c>
      <c r="B176" s="3">
        <v>4</v>
      </c>
      <c r="C176" s="34"/>
      <c r="D176" s="3"/>
      <c r="E176" s="4">
        <f>SUM(E172:E175)</f>
        <v>234500</v>
      </c>
      <c r="F176" s="4">
        <f t="shared" ref="F176" si="78">SUM(F172:F174)</f>
        <v>5826.1</v>
      </c>
      <c r="G176" s="4">
        <f>SUM(G172:G175)</f>
        <v>16552.189999999999</v>
      </c>
      <c r="H176" s="4">
        <f>SUM(H172:H174)+H175</f>
        <v>7128.8</v>
      </c>
      <c r="I176" s="4">
        <f>SUM(I172:I175)</f>
        <v>1693.21</v>
      </c>
      <c r="J176" s="4">
        <f>SUM(J172:J174)+J175</f>
        <v>32104.85</v>
      </c>
      <c r="K176" s="4">
        <f>SUM(K172:K174)+K175</f>
        <v>202395.15</v>
      </c>
    </row>
    <row r="178" spans="1:126" x14ac:dyDescent="0.25">
      <c r="A178" s="86" t="s">
        <v>447</v>
      </c>
      <c r="B178" s="86"/>
      <c r="C178" s="86"/>
      <c r="D178" s="86"/>
      <c r="E178" s="86"/>
      <c r="F178" s="86"/>
      <c r="G178" s="86"/>
      <c r="H178" s="86"/>
      <c r="I178" s="86"/>
      <c r="J178" s="86"/>
      <c r="K178" s="86"/>
    </row>
    <row r="179" spans="1:126" x14ac:dyDescent="0.25">
      <c r="A179" t="s">
        <v>322</v>
      </c>
      <c r="B179" t="s">
        <v>78</v>
      </c>
      <c r="C179" s="32" t="s">
        <v>471</v>
      </c>
      <c r="D179" t="s">
        <v>317</v>
      </c>
      <c r="E179" s="1">
        <v>19800</v>
      </c>
      <c r="F179" s="1">
        <f>E179*0.0287</f>
        <v>568.26</v>
      </c>
      <c r="G179" s="1">
        <v>0</v>
      </c>
      <c r="H179" s="1">
        <f>E179*0.0304</f>
        <v>601.91999999999996</v>
      </c>
      <c r="I179" s="1">
        <v>187</v>
      </c>
      <c r="J179" s="1">
        <f>F179+G179+H179+I179</f>
        <v>1357.18</v>
      </c>
      <c r="K179" s="1">
        <f>E179-J179</f>
        <v>18442.82</v>
      </c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</row>
    <row r="180" spans="1:126" x14ac:dyDescent="0.25">
      <c r="A180" t="s">
        <v>480</v>
      </c>
      <c r="B180" t="s">
        <v>78</v>
      </c>
      <c r="C180" s="32" t="s">
        <v>471</v>
      </c>
      <c r="D180" t="s">
        <v>317</v>
      </c>
      <c r="E180" s="1">
        <v>25544</v>
      </c>
      <c r="F180" s="1">
        <v>1435</v>
      </c>
      <c r="G180" s="1">
        <v>0</v>
      </c>
      <c r="H180" s="1">
        <v>776.54</v>
      </c>
      <c r="I180" s="1">
        <v>25</v>
      </c>
      <c r="J180" s="1">
        <v>1534.65</v>
      </c>
      <c r="K180" s="1">
        <v>24009.35</v>
      </c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</row>
    <row r="181" spans="1:126" x14ac:dyDescent="0.25">
      <c r="A181" t="s">
        <v>448</v>
      </c>
      <c r="B181" t="s">
        <v>78</v>
      </c>
      <c r="C181" s="32" t="s">
        <v>471</v>
      </c>
      <c r="D181" t="s">
        <v>317</v>
      </c>
      <c r="E181" s="1">
        <v>19800</v>
      </c>
      <c r="F181" s="1">
        <f t="shared" ref="F181" si="79">E181*0.0287</f>
        <v>568.26</v>
      </c>
      <c r="G181" s="1">
        <v>0</v>
      </c>
      <c r="H181" s="1">
        <f t="shared" ref="H181" si="80">E181*0.0304</f>
        <v>601.91999999999996</v>
      </c>
      <c r="I181" s="1">
        <v>619</v>
      </c>
      <c r="J181" s="1">
        <v>1789.18</v>
      </c>
      <c r="K181" s="1">
        <f>+E181-J181</f>
        <v>18010.82</v>
      </c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</row>
    <row r="182" spans="1:126" x14ac:dyDescent="0.25">
      <c r="A182" s="3" t="s">
        <v>13</v>
      </c>
      <c r="B182" s="3">
        <v>3</v>
      </c>
      <c r="C182" s="34"/>
      <c r="D182" s="3"/>
      <c r="E182" s="4">
        <f t="shared" ref="E182:K182" si="81">SUM(E179:E181)</f>
        <v>65144</v>
      </c>
      <c r="F182" s="4">
        <f t="shared" si="81"/>
        <v>2571.52</v>
      </c>
      <c r="G182" s="4">
        <f t="shared" si="81"/>
        <v>0</v>
      </c>
      <c r="H182" s="4">
        <f t="shared" si="81"/>
        <v>1980.38</v>
      </c>
      <c r="I182" s="4">
        <f t="shared" si="81"/>
        <v>831</v>
      </c>
      <c r="J182" s="4">
        <f t="shared" si="81"/>
        <v>4681.01</v>
      </c>
      <c r="K182" s="4">
        <f t="shared" si="81"/>
        <v>60462.99</v>
      </c>
    </row>
    <row r="184" spans="1:126" x14ac:dyDescent="0.25">
      <c r="A184" s="86" t="s">
        <v>68</v>
      </c>
      <c r="B184" s="86"/>
      <c r="C184" s="86"/>
      <c r="D184" s="86"/>
      <c r="E184" s="86"/>
      <c r="F184" s="86"/>
      <c r="G184" s="86"/>
      <c r="H184" s="86"/>
      <c r="I184" s="86"/>
      <c r="J184" s="86"/>
      <c r="K184" s="86"/>
    </row>
    <row r="185" spans="1:126" x14ac:dyDescent="0.25">
      <c r="A185" t="s">
        <v>69</v>
      </c>
      <c r="B185" t="s">
        <v>70</v>
      </c>
      <c r="C185" s="32" t="s">
        <v>471</v>
      </c>
      <c r="D185" t="s">
        <v>317</v>
      </c>
      <c r="E185" s="1">
        <v>23000</v>
      </c>
      <c r="F185" s="1">
        <f>E185*0.0287</f>
        <v>660.1</v>
      </c>
      <c r="G185" s="1">
        <v>0</v>
      </c>
      <c r="H185" s="1">
        <f>E185*0.0304</f>
        <v>699.2</v>
      </c>
      <c r="I185" s="1">
        <v>1073.5</v>
      </c>
      <c r="J185" s="1">
        <v>2432.8000000000002</v>
      </c>
      <c r="K185" s="1">
        <v>20567.2</v>
      </c>
    </row>
    <row r="186" spans="1:126" s="2" customFormat="1" x14ac:dyDescent="0.25">
      <c r="A186" t="s">
        <v>55</v>
      </c>
      <c r="B186" t="s">
        <v>56</v>
      </c>
      <c r="C186" s="32" t="s">
        <v>472</v>
      </c>
      <c r="D186" t="s">
        <v>315</v>
      </c>
      <c r="E186" s="1">
        <v>24150</v>
      </c>
      <c r="F186" s="1">
        <f>E186*0.0287</f>
        <v>693.11</v>
      </c>
      <c r="G186" s="1">
        <v>0</v>
      </c>
      <c r="H186" s="1">
        <f>E186*0.0304</f>
        <v>734.16</v>
      </c>
      <c r="I186" s="1">
        <v>75</v>
      </c>
      <c r="J186" s="1">
        <f t="shared" ref="J186" si="82">F186+G186+H186+I186</f>
        <v>1502.27</v>
      </c>
      <c r="K186" s="1">
        <f t="shared" ref="K186" si="83">E186-J186</f>
        <v>22647.73</v>
      </c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</row>
    <row r="187" spans="1:126" x14ac:dyDescent="0.25">
      <c r="A187" t="s">
        <v>71</v>
      </c>
      <c r="B187" t="s">
        <v>72</v>
      </c>
      <c r="C187" s="32" t="s">
        <v>472</v>
      </c>
      <c r="D187" t="s">
        <v>314</v>
      </c>
      <c r="E187" s="1">
        <v>23100</v>
      </c>
      <c r="F187" s="1">
        <f t="shared" ref="F187:F191" si="84">E187*0.0287</f>
        <v>662.97</v>
      </c>
      <c r="G187" s="1">
        <v>0</v>
      </c>
      <c r="H187" s="1">
        <f t="shared" ref="H187:H190" si="85">E187*0.0304</f>
        <v>702.24</v>
      </c>
      <c r="I187" s="1">
        <v>9018.83</v>
      </c>
      <c r="J187" s="1">
        <v>10384.040000000001</v>
      </c>
      <c r="K187" s="1">
        <v>12715.96</v>
      </c>
    </row>
    <row r="188" spans="1:126" x14ac:dyDescent="0.25">
      <c r="A188" t="s">
        <v>73</v>
      </c>
      <c r="B188" t="s">
        <v>74</v>
      </c>
      <c r="C188" s="32" t="s">
        <v>471</v>
      </c>
      <c r="D188" t="s">
        <v>317</v>
      </c>
      <c r="E188" s="1">
        <v>22942.5</v>
      </c>
      <c r="F188" s="1">
        <f t="shared" si="84"/>
        <v>658.45</v>
      </c>
      <c r="G188" s="1">
        <v>0</v>
      </c>
      <c r="H188" s="1">
        <f t="shared" si="85"/>
        <v>697.45</v>
      </c>
      <c r="I188" s="1">
        <v>125</v>
      </c>
      <c r="J188" s="1">
        <f t="shared" ref="J188" si="86">F188+G188+H188+I188</f>
        <v>1480.9</v>
      </c>
      <c r="K188" s="1">
        <f t="shared" ref="K188" si="87">E188-J188</f>
        <v>21461.599999999999</v>
      </c>
    </row>
    <row r="189" spans="1:126" x14ac:dyDescent="0.25">
      <c r="A189" t="s">
        <v>75</v>
      </c>
      <c r="B189" t="s">
        <v>76</v>
      </c>
      <c r="C189" s="32" t="s">
        <v>471</v>
      </c>
      <c r="D189" t="s">
        <v>317</v>
      </c>
      <c r="E189" s="1">
        <v>18700</v>
      </c>
      <c r="F189" s="1">
        <f t="shared" ref="F189" si="88">E189*0.0287</f>
        <v>536.69000000000005</v>
      </c>
      <c r="G189" s="1">
        <v>0</v>
      </c>
      <c r="H189" s="1">
        <f t="shared" ref="H189" si="89">E189*0.0304</f>
        <v>568.48</v>
      </c>
      <c r="I189" s="1">
        <v>125</v>
      </c>
      <c r="J189" s="1">
        <f t="shared" ref="J189" si="90">F189+G189+H189+I189</f>
        <v>1230.17</v>
      </c>
      <c r="K189" s="1">
        <v>17469.830000000002</v>
      </c>
    </row>
    <row r="190" spans="1:126" x14ac:dyDescent="0.25">
      <c r="A190" t="s">
        <v>449</v>
      </c>
      <c r="B190" t="s">
        <v>72</v>
      </c>
      <c r="C190" s="32" t="s">
        <v>472</v>
      </c>
      <c r="D190" t="s">
        <v>317</v>
      </c>
      <c r="E190" s="1">
        <v>20000</v>
      </c>
      <c r="F190" s="1">
        <f t="shared" si="84"/>
        <v>574</v>
      </c>
      <c r="G190" s="1">
        <v>0</v>
      </c>
      <c r="H190" s="1">
        <f t="shared" si="85"/>
        <v>608</v>
      </c>
      <c r="I190" s="1">
        <v>625</v>
      </c>
      <c r="J190" s="1">
        <v>1807</v>
      </c>
      <c r="K190" s="1">
        <v>18193</v>
      </c>
    </row>
    <row r="191" spans="1:126" x14ac:dyDescent="0.25">
      <c r="A191" t="s">
        <v>474</v>
      </c>
      <c r="B191" t="s">
        <v>320</v>
      </c>
      <c r="C191" s="32" t="s">
        <v>471</v>
      </c>
      <c r="D191" t="s">
        <v>475</v>
      </c>
      <c r="E191" s="1">
        <v>21945</v>
      </c>
      <c r="F191" s="1">
        <f t="shared" si="84"/>
        <v>629.82000000000005</v>
      </c>
      <c r="G191" s="1">
        <v>0</v>
      </c>
      <c r="H191" s="1">
        <v>667.13</v>
      </c>
      <c r="I191" s="1">
        <v>11843.74</v>
      </c>
      <c r="J191" s="1">
        <v>13140.69</v>
      </c>
      <c r="K191" s="1">
        <v>8804.31</v>
      </c>
    </row>
    <row r="192" spans="1:126" x14ac:dyDescent="0.25">
      <c r="A192" s="3" t="s">
        <v>13</v>
      </c>
      <c r="B192" s="3">
        <v>7</v>
      </c>
      <c r="C192" s="34"/>
      <c r="D192" s="3"/>
      <c r="E192" s="4">
        <f t="shared" ref="E192:K192" si="91">SUM(E185:E191)</f>
        <v>153837.5</v>
      </c>
      <c r="F192" s="4">
        <f t="shared" si="91"/>
        <v>4415.1400000000003</v>
      </c>
      <c r="G192" s="4">
        <f t="shared" si="91"/>
        <v>0</v>
      </c>
      <c r="H192" s="4">
        <f t="shared" si="91"/>
        <v>4676.66</v>
      </c>
      <c r="I192" s="4">
        <f t="shared" si="91"/>
        <v>22886.07</v>
      </c>
      <c r="J192" s="4">
        <f t="shared" si="91"/>
        <v>31977.87</v>
      </c>
      <c r="K192" s="4">
        <f t="shared" si="91"/>
        <v>121859.63</v>
      </c>
    </row>
    <row r="194" spans="1:126" x14ac:dyDescent="0.25">
      <c r="A194" s="109" t="s">
        <v>77</v>
      </c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</row>
    <row r="195" spans="1:126" x14ac:dyDescent="0.25">
      <c r="A195" s="5" t="s">
        <v>368</v>
      </c>
      <c r="B195" s="62" t="s">
        <v>321</v>
      </c>
      <c r="C195" s="63" t="s">
        <v>472</v>
      </c>
      <c r="D195" s="64" t="s">
        <v>317</v>
      </c>
      <c r="E195" s="30">
        <v>26000</v>
      </c>
      <c r="F195" s="30">
        <f>E195*0.0287</f>
        <v>746.2</v>
      </c>
      <c r="G195" s="30">
        <v>0</v>
      </c>
      <c r="H195" s="30">
        <f>E195*0.0304</f>
        <v>790.4</v>
      </c>
      <c r="I195" s="30">
        <v>277.5</v>
      </c>
      <c r="J195" s="30">
        <f>+F195+G195+H195+I195</f>
        <v>1814.1</v>
      </c>
      <c r="K195" s="30">
        <f>+E195-J195</f>
        <v>24185.9</v>
      </c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</row>
    <row r="196" spans="1:126" x14ac:dyDescent="0.25">
      <c r="A196" s="5" t="s">
        <v>490</v>
      </c>
      <c r="B196" s="62" t="s">
        <v>17</v>
      </c>
      <c r="C196" s="63" t="s">
        <v>471</v>
      </c>
      <c r="D196" s="64" t="s">
        <v>317</v>
      </c>
      <c r="E196" s="30">
        <v>50000</v>
      </c>
      <c r="F196" s="30">
        <v>1435</v>
      </c>
      <c r="G196" s="30">
        <v>1675.48</v>
      </c>
      <c r="H196" s="30">
        <v>1520</v>
      </c>
      <c r="I196" s="30">
        <v>1637.12</v>
      </c>
      <c r="J196" s="30">
        <v>6243.6</v>
      </c>
      <c r="K196" s="30">
        <v>43756.4</v>
      </c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</row>
    <row r="197" spans="1:126" x14ac:dyDescent="0.25">
      <c r="A197" s="6" t="s">
        <v>13</v>
      </c>
      <c r="B197" s="6">
        <v>2</v>
      </c>
      <c r="C197" s="40"/>
      <c r="D197" s="6"/>
      <c r="E197" s="50">
        <f t="shared" ref="E197:K197" si="92">SUM(E195)+E196</f>
        <v>76000</v>
      </c>
      <c r="F197" s="50">
        <f t="shared" si="92"/>
        <v>2181.1999999999998</v>
      </c>
      <c r="G197" s="50">
        <f t="shared" si="92"/>
        <v>1675.48</v>
      </c>
      <c r="H197" s="50">
        <f t="shared" si="92"/>
        <v>2310.4</v>
      </c>
      <c r="I197" s="50">
        <f t="shared" si="92"/>
        <v>1914.62</v>
      </c>
      <c r="J197" s="50">
        <f t="shared" si="92"/>
        <v>8057.7</v>
      </c>
      <c r="K197" s="50">
        <f t="shared" si="92"/>
        <v>67942.3</v>
      </c>
    </row>
    <row r="199" spans="1:126" x14ac:dyDescent="0.25">
      <c r="A199" s="86" t="s">
        <v>79</v>
      </c>
      <c r="B199" s="86"/>
      <c r="C199" s="86"/>
      <c r="D199" s="86"/>
      <c r="E199" s="86"/>
      <c r="F199" s="86"/>
      <c r="G199" s="86"/>
      <c r="H199" s="86"/>
      <c r="I199" s="86"/>
      <c r="J199" s="86"/>
      <c r="K199" s="86"/>
    </row>
    <row r="200" spans="1:126" x14ac:dyDescent="0.25">
      <c r="A200" s="5" t="s">
        <v>80</v>
      </c>
      <c r="B200" t="s">
        <v>81</v>
      </c>
      <c r="C200" s="32" t="s">
        <v>472</v>
      </c>
      <c r="D200" t="s">
        <v>317</v>
      </c>
      <c r="E200" s="49">
        <v>24500</v>
      </c>
      <c r="F200" s="1">
        <f>E200*0.0287</f>
        <v>703.15</v>
      </c>
      <c r="G200" s="1">
        <v>0</v>
      </c>
      <c r="H200" s="1">
        <f>E200*0.0304</f>
        <v>744.8</v>
      </c>
      <c r="I200" s="1">
        <v>287</v>
      </c>
      <c r="J200" s="1">
        <f>+F200+G200+H200+I200</f>
        <v>1734.95</v>
      </c>
      <c r="K200" s="1">
        <f>+E200-J200</f>
        <v>22765.05</v>
      </c>
    </row>
    <row r="201" spans="1:126" x14ac:dyDescent="0.25">
      <c r="A201" s="5" t="s">
        <v>82</v>
      </c>
      <c r="B201" t="s">
        <v>81</v>
      </c>
      <c r="C201" s="32" t="s">
        <v>471</v>
      </c>
      <c r="D201" t="s">
        <v>317</v>
      </c>
      <c r="E201" s="30">
        <v>16500</v>
      </c>
      <c r="F201" s="1">
        <f t="shared" ref="F201:F226" si="93">E201*0.0287</f>
        <v>473.55</v>
      </c>
      <c r="G201" s="1">
        <v>0</v>
      </c>
      <c r="H201" s="1">
        <f t="shared" ref="H201:H226" si="94">E201*0.0304</f>
        <v>501.6</v>
      </c>
      <c r="I201" s="1">
        <v>3828.79</v>
      </c>
      <c r="J201" s="1">
        <v>4803.9399999999996</v>
      </c>
      <c r="K201" s="1">
        <f t="shared" ref="K201:K223" si="95">+E201-J201</f>
        <v>11696.06</v>
      </c>
    </row>
    <row r="202" spans="1:126" x14ac:dyDescent="0.25">
      <c r="A202" s="5" t="s">
        <v>264</v>
      </c>
      <c r="B202" t="s">
        <v>97</v>
      </c>
      <c r="C202" s="32" t="s">
        <v>471</v>
      </c>
      <c r="D202" t="s">
        <v>317</v>
      </c>
      <c r="E202" s="30">
        <v>23000</v>
      </c>
      <c r="F202" s="1">
        <f t="shared" si="93"/>
        <v>660.1</v>
      </c>
      <c r="G202" s="1">
        <v>0</v>
      </c>
      <c r="H202" s="1">
        <f t="shared" si="94"/>
        <v>699.2</v>
      </c>
      <c r="I202" s="1">
        <v>125</v>
      </c>
      <c r="J202" s="1">
        <f t="shared" ref="J202:J224" si="96">+F202+G202+H202+I202</f>
        <v>1484.3</v>
      </c>
      <c r="K202" s="1">
        <f t="shared" si="95"/>
        <v>21515.7</v>
      </c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</row>
    <row r="203" spans="1:126" x14ac:dyDescent="0.25">
      <c r="A203" s="5" t="s">
        <v>83</v>
      </c>
      <c r="B203" t="s">
        <v>286</v>
      </c>
      <c r="C203" s="32" t="s">
        <v>472</v>
      </c>
      <c r="D203" t="s">
        <v>317</v>
      </c>
      <c r="E203" s="30">
        <v>23000</v>
      </c>
      <c r="F203" s="1">
        <f t="shared" si="93"/>
        <v>660.1</v>
      </c>
      <c r="G203" s="1">
        <v>0</v>
      </c>
      <c r="H203" s="1">
        <f t="shared" si="94"/>
        <v>699.2</v>
      </c>
      <c r="I203" s="1">
        <v>417.5</v>
      </c>
      <c r="J203" s="1">
        <f>+F203+G203+H203+I203</f>
        <v>1776.8</v>
      </c>
      <c r="K203" s="1">
        <f>+E203-J203</f>
        <v>21223.200000000001</v>
      </c>
    </row>
    <row r="204" spans="1:126" x14ac:dyDescent="0.25">
      <c r="A204" s="5" t="s">
        <v>84</v>
      </c>
      <c r="B204" t="s">
        <v>81</v>
      </c>
      <c r="C204" s="32" t="s">
        <v>471</v>
      </c>
      <c r="D204" t="s">
        <v>314</v>
      </c>
      <c r="E204" s="30">
        <v>20000</v>
      </c>
      <c r="F204" s="1">
        <f>E204*0.0287</f>
        <v>574</v>
      </c>
      <c r="G204" s="1">
        <v>0</v>
      </c>
      <c r="H204" s="1">
        <f>E204*0.0304</f>
        <v>608</v>
      </c>
      <c r="I204" s="1">
        <v>1427</v>
      </c>
      <c r="J204" s="1">
        <v>2609</v>
      </c>
      <c r="K204" s="1">
        <v>17391</v>
      </c>
    </row>
    <row r="205" spans="1:126" x14ac:dyDescent="0.25">
      <c r="A205" s="5" t="s">
        <v>390</v>
      </c>
      <c r="B205" s="21" t="s">
        <v>81</v>
      </c>
      <c r="C205" s="32" t="s">
        <v>471</v>
      </c>
      <c r="D205" s="20" t="s">
        <v>317</v>
      </c>
      <c r="E205" s="30">
        <v>20000</v>
      </c>
      <c r="F205" s="1">
        <f t="shared" si="93"/>
        <v>574</v>
      </c>
      <c r="G205" s="1">
        <v>0</v>
      </c>
      <c r="H205" s="1">
        <f t="shared" si="94"/>
        <v>608</v>
      </c>
      <c r="I205" s="1">
        <v>25</v>
      </c>
      <c r="J205" s="1">
        <f>+F205+G205+H205+I205</f>
        <v>1207</v>
      </c>
      <c r="K205" s="1">
        <f>E205-J205</f>
        <v>18793</v>
      </c>
    </row>
    <row r="206" spans="1:126" x14ac:dyDescent="0.25">
      <c r="A206" s="5" t="s">
        <v>399</v>
      </c>
      <c r="B206" s="21" t="s">
        <v>97</v>
      </c>
      <c r="C206" s="32" t="s">
        <v>472</v>
      </c>
      <c r="D206" s="20" t="s">
        <v>317</v>
      </c>
      <c r="E206" s="30">
        <v>23000</v>
      </c>
      <c r="F206" s="1">
        <f t="shared" si="93"/>
        <v>660.1</v>
      </c>
      <c r="G206" s="1">
        <v>0</v>
      </c>
      <c r="H206" s="1">
        <f t="shared" si="94"/>
        <v>699.2</v>
      </c>
      <c r="I206" s="1">
        <v>2715</v>
      </c>
      <c r="J206" s="1">
        <v>4074.3</v>
      </c>
      <c r="K206" s="1">
        <f>E206-J206</f>
        <v>18925.7</v>
      </c>
    </row>
    <row r="207" spans="1:126" x14ac:dyDescent="0.25">
      <c r="A207" s="5" t="s">
        <v>428</v>
      </c>
      <c r="B207" s="21" t="s">
        <v>429</v>
      </c>
      <c r="C207" s="32" t="s">
        <v>472</v>
      </c>
      <c r="D207" s="20" t="s">
        <v>317</v>
      </c>
      <c r="E207" s="30">
        <v>32000</v>
      </c>
      <c r="F207" s="1">
        <f>E207*0.0287</f>
        <v>918.4</v>
      </c>
      <c r="G207" s="1">
        <v>0</v>
      </c>
      <c r="H207" s="1">
        <f t="shared" ref="H207" si="97">E207*0.0304</f>
        <v>972.8</v>
      </c>
      <c r="I207" s="1">
        <v>25</v>
      </c>
      <c r="J207" s="1">
        <f>+F207+G207+H207+I207</f>
        <v>1916.2</v>
      </c>
      <c r="K207" s="1">
        <f>E207-J207</f>
        <v>30083.8</v>
      </c>
    </row>
    <row r="208" spans="1:126" x14ac:dyDescent="0.25">
      <c r="A208" s="5" t="s">
        <v>85</v>
      </c>
      <c r="B208" t="s">
        <v>86</v>
      </c>
      <c r="C208" s="32" t="s">
        <v>471</v>
      </c>
      <c r="D208" t="s">
        <v>314</v>
      </c>
      <c r="E208" s="30">
        <v>55000</v>
      </c>
      <c r="F208" s="1">
        <f t="shared" si="93"/>
        <v>1578.5</v>
      </c>
      <c r="G208" s="1">
        <v>1430.6</v>
      </c>
      <c r="H208" s="1">
        <f t="shared" si="94"/>
        <v>1672</v>
      </c>
      <c r="I208" s="1">
        <v>287</v>
      </c>
      <c r="J208" s="1">
        <v>6097.18</v>
      </c>
      <c r="K208" s="1">
        <v>48902.82</v>
      </c>
    </row>
    <row r="209" spans="1:126" x14ac:dyDescent="0.25">
      <c r="A209" s="5" t="s">
        <v>87</v>
      </c>
      <c r="B209" t="s">
        <v>88</v>
      </c>
      <c r="C209" s="32" t="s">
        <v>472</v>
      </c>
      <c r="D209" t="s">
        <v>317</v>
      </c>
      <c r="E209" s="30">
        <v>20000</v>
      </c>
      <c r="F209" s="1">
        <f t="shared" si="93"/>
        <v>574</v>
      </c>
      <c r="G209" s="1">
        <v>0</v>
      </c>
      <c r="H209" s="1">
        <f t="shared" si="94"/>
        <v>608</v>
      </c>
      <c r="I209" s="1">
        <v>1287</v>
      </c>
      <c r="J209" s="1">
        <v>2469</v>
      </c>
      <c r="K209" s="1">
        <v>17531</v>
      </c>
    </row>
    <row r="210" spans="1:126" x14ac:dyDescent="0.25">
      <c r="A210" s="5" t="s">
        <v>261</v>
      </c>
      <c r="B210" t="s">
        <v>21</v>
      </c>
      <c r="C210" s="32" t="s">
        <v>471</v>
      </c>
      <c r="D210" t="s">
        <v>317</v>
      </c>
      <c r="E210" s="30">
        <v>23000</v>
      </c>
      <c r="F210" s="1">
        <f>E210*0.0287</f>
        <v>660.1</v>
      </c>
      <c r="G210" s="1">
        <v>0</v>
      </c>
      <c r="H210" s="1">
        <f>E210*0.0304</f>
        <v>699.2</v>
      </c>
      <c r="I210" s="1">
        <v>277.5</v>
      </c>
      <c r="J210" s="1">
        <f t="shared" ref="J210" si="98">F210+G210+H210+I210</f>
        <v>1636.8</v>
      </c>
      <c r="K210" s="1">
        <f t="shared" ref="K210" si="99">E210-J210</f>
        <v>21363.200000000001</v>
      </c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</row>
    <row r="211" spans="1:126" x14ac:dyDescent="0.25">
      <c r="A211" s="5" t="s">
        <v>430</v>
      </c>
      <c r="B211" t="s">
        <v>431</v>
      </c>
      <c r="C211" s="32" t="s">
        <v>472</v>
      </c>
      <c r="D211" t="s">
        <v>317</v>
      </c>
      <c r="E211" s="30">
        <v>20000</v>
      </c>
      <c r="F211" s="1">
        <f>E211*0.0287</f>
        <v>574</v>
      </c>
      <c r="G211" s="1">
        <v>0</v>
      </c>
      <c r="H211" s="1">
        <f>E211*0.0304</f>
        <v>608</v>
      </c>
      <c r="I211" s="1">
        <v>1287</v>
      </c>
      <c r="J211" s="1">
        <v>2469</v>
      </c>
      <c r="K211" s="1">
        <v>17793</v>
      </c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</row>
    <row r="212" spans="1:126" x14ac:dyDescent="0.25">
      <c r="A212" s="5" t="s">
        <v>493</v>
      </c>
      <c r="B212" t="s">
        <v>81</v>
      </c>
      <c r="C212" s="32" t="s">
        <v>471</v>
      </c>
      <c r="D212" t="s">
        <v>317</v>
      </c>
      <c r="E212" s="30">
        <v>11209</v>
      </c>
      <c r="F212" s="1">
        <f t="shared" si="93"/>
        <v>321.7</v>
      </c>
      <c r="G212" s="1">
        <v>0</v>
      </c>
      <c r="H212" s="1">
        <f t="shared" si="94"/>
        <v>340.75</v>
      </c>
      <c r="I212" s="1">
        <v>75</v>
      </c>
      <c r="J212" s="1">
        <v>737.45</v>
      </c>
      <c r="K212" s="1">
        <f t="shared" si="95"/>
        <v>10471.549999999999</v>
      </c>
    </row>
    <row r="213" spans="1:126" x14ac:dyDescent="0.25">
      <c r="A213" s="5" t="s">
        <v>89</v>
      </c>
      <c r="B213" t="s">
        <v>21</v>
      </c>
      <c r="C213" s="32" t="s">
        <v>471</v>
      </c>
      <c r="D213" t="s">
        <v>314</v>
      </c>
      <c r="E213" s="30">
        <v>26250</v>
      </c>
      <c r="F213" s="1">
        <f t="shared" si="93"/>
        <v>753.38</v>
      </c>
      <c r="G213" s="1">
        <v>0</v>
      </c>
      <c r="H213" s="1">
        <f t="shared" si="94"/>
        <v>798</v>
      </c>
      <c r="I213" s="1">
        <v>307</v>
      </c>
      <c r="J213" s="1">
        <f t="shared" si="96"/>
        <v>1858.38</v>
      </c>
      <c r="K213" s="1">
        <f t="shared" si="95"/>
        <v>24391.62</v>
      </c>
    </row>
    <row r="214" spans="1:126" x14ac:dyDescent="0.25">
      <c r="A214" s="5" t="s">
        <v>335</v>
      </c>
      <c r="B214" t="s">
        <v>336</v>
      </c>
      <c r="C214" s="32" t="s">
        <v>472</v>
      </c>
      <c r="D214" t="s">
        <v>317</v>
      </c>
      <c r="E214" s="30">
        <v>23100</v>
      </c>
      <c r="F214" s="1">
        <f t="shared" si="93"/>
        <v>662.97</v>
      </c>
      <c r="G214" s="1">
        <v>0</v>
      </c>
      <c r="H214" s="1">
        <f t="shared" si="94"/>
        <v>702.24</v>
      </c>
      <c r="I214" s="1">
        <v>991.67</v>
      </c>
      <c r="J214" s="1">
        <f t="shared" si="96"/>
        <v>2356.88</v>
      </c>
      <c r="K214" s="1">
        <f t="shared" si="95"/>
        <v>20743.12</v>
      </c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</row>
    <row r="215" spans="1:126" x14ac:dyDescent="0.25">
      <c r="A215" s="5" t="s">
        <v>90</v>
      </c>
      <c r="B215" t="s">
        <v>81</v>
      </c>
      <c r="C215" s="32" t="s">
        <v>471</v>
      </c>
      <c r="D215" t="s">
        <v>314</v>
      </c>
      <c r="E215" s="30">
        <v>16500</v>
      </c>
      <c r="F215" s="1">
        <f t="shared" si="93"/>
        <v>473.55</v>
      </c>
      <c r="G215" s="1">
        <v>0</v>
      </c>
      <c r="H215" s="1">
        <f t="shared" si="94"/>
        <v>501.6</v>
      </c>
      <c r="I215" s="1">
        <v>25</v>
      </c>
      <c r="J215" s="1">
        <f t="shared" si="96"/>
        <v>1000.15</v>
      </c>
      <c r="K215" s="1">
        <f t="shared" si="95"/>
        <v>15499.85</v>
      </c>
    </row>
    <row r="216" spans="1:126" x14ac:dyDescent="0.25">
      <c r="A216" s="5" t="s">
        <v>491</v>
      </c>
      <c r="B216" t="s">
        <v>81</v>
      </c>
      <c r="C216" s="32" t="s">
        <v>471</v>
      </c>
      <c r="D216" t="s">
        <v>314</v>
      </c>
      <c r="E216" s="30">
        <v>20000</v>
      </c>
      <c r="F216" s="1">
        <v>574</v>
      </c>
      <c r="G216" s="1">
        <v>0</v>
      </c>
      <c r="H216" s="1">
        <f t="shared" si="94"/>
        <v>608</v>
      </c>
      <c r="I216" s="1">
        <v>377.5</v>
      </c>
      <c r="J216" s="1">
        <f t="shared" si="96"/>
        <v>1559.5</v>
      </c>
      <c r="K216" s="1">
        <f t="shared" si="95"/>
        <v>18440.5</v>
      </c>
    </row>
    <row r="217" spans="1:126" x14ac:dyDescent="0.25">
      <c r="A217" s="5" t="s">
        <v>91</v>
      </c>
      <c r="B217" t="s">
        <v>92</v>
      </c>
      <c r="C217" s="32" t="s">
        <v>472</v>
      </c>
      <c r="D217" t="s">
        <v>314</v>
      </c>
      <c r="E217" s="30">
        <v>23467.5</v>
      </c>
      <c r="F217" s="1">
        <v>673.52</v>
      </c>
      <c r="G217" s="1">
        <v>0</v>
      </c>
      <c r="H217" s="1">
        <f t="shared" si="94"/>
        <v>713.41</v>
      </c>
      <c r="I217" s="1">
        <v>262</v>
      </c>
      <c r="J217" s="1">
        <f t="shared" si="96"/>
        <v>1648.93</v>
      </c>
      <c r="K217" s="1">
        <f t="shared" si="95"/>
        <v>21818.57</v>
      </c>
    </row>
    <row r="218" spans="1:126" x14ac:dyDescent="0.25">
      <c r="A218" s="5" t="s">
        <v>93</v>
      </c>
      <c r="B218" t="s">
        <v>17</v>
      </c>
      <c r="C218" s="32" t="s">
        <v>471</v>
      </c>
      <c r="D218" t="s">
        <v>317</v>
      </c>
      <c r="E218" s="30">
        <v>22312.5</v>
      </c>
      <c r="F218" s="1">
        <v>673.52</v>
      </c>
      <c r="G218" s="1">
        <v>0</v>
      </c>
      <c r="H218" s="1">
        <f t="shared" si="94"/>
        <v>678.3</v>
      </c>
      <c r="I218" s="1">
        <v>287</v>
      </c>
      <c r="J218" s="1">
        <v>1605.67</v>
      </c>
      <c r="K218" s="1">
        <v>20706.830000000002</v>
      </c>
    </row>
    <row r="219" spans="1:126" x14ac:dyDescent="0.25">
      <c r="A219" s="5" t="s">
        <v>94</v>
      </c>
      <c r="B219" t="s">
        <v>81</v>
      </c>
      <c r="C219" s="32" t="s">
        <v>471</v>
      </c>
      <c r="D219" t="s">
        <v>314</v>
      </c>
      <c r="E219" s="30">
        <v>16280</v>
      </c>
      <c r="F219" s="1">
        <v>640.37</v>
      </c>
      <c r="G219" s="1">
        <v>0</v>
      </c>
      <c r="H219" s="1">
        <v>678.3</v>
      </c>
      <c r="I219" s="1">
        <v>287</v>
      </c>
      <c r="J219" s="1">
        <v>1149.1500000000001</v>
      </c>
      <c r="K219" s="1">
        <v>15130.85</v>
      </c>
    </row>
    <row r="220" spans="1:126" x14ac:dyDescent="0.25">
      <c r="A220" s="5" t="s">
        <v>95</v>
      </c>
      <c r="B220" t="s">
        <v>81</v>
      </c>
      <c r="C220" s="32" t="s">
        <v>471</v>
      </c>
      <c r="D220" t="s">
        <v>317</v>
      </c>
      <c r="E220" s="30">
        <v>20000</v>
      </c>
      <c r="F220" s="1">
        <f t="shared" si="93"/>
        <v>574</v>
      </c>
      <c r="G220" s="1">
        <v>0</v>
      </c>
      <c r="H220" s="1">
        <f t="shared" si="94"/>
        <v>608</v>
      </c>
      <c r="I220" s="1">
        <v>2670.33</v>
      </c>
      <c r="J220" s="1">
        <v>3852.33</v>
      </c>
      <c r="K220" s="1">
        <v>16147.67</v>
      </c>
    </row>
    <row r="221" spans="1:126" x14ac:dyDescent="0.25">
      <c r="A221" s="5" t="s">
        <v>96</v>
      </c>
      <c r="B221" t="s">
        <v>97</v>
      </c>
      <c r="C221" s="32" t="s">
        <v>472</v>
      </c>
      <c r="D221" t="s">
        <v>317</v>
      </c>
      <c r="E221" s="30">
        <v>23000</v>
      </c>
      <c r="F221" s="1">
        <f t="shared" si="93"/>
        <v>660.1</v>
      </c>
      <c r="G221" s="1">
        <v>0</v>
      </c>
      <c r="H221" s="1">
        <f t="shared" si="94"/>
        <v>699.2</v>
      </c>
      <c r="I221" s="1">
        <v>287</v>
      </c>
      <c r="J221" s="1">
        <f t="shared" si="96"/>
        <v>1646.3</v>
      </c>
      <c r="K221" s="1">
        <f t="shared" si="95"/>
        <v>21353.7</v>
      </c>
    </row>
    <row r="222" spans="1:126" x14ac:dyDescent="0.25">
      <c r="A222" s="5" t="s">
        <v>341</v>
      </c>
      <c r="B222" t="s">
        <v>97</v>
      </c>
      <c r="C222" s="32" t="s">
        <v>472</v>
      </c>
      <c r="D222" t="s">
        <v>317</v>
      </c>
      <c r="E222" s="30">
        <v>23000</v>
      </c>
      <c r="F222" s="1">
        <f t="shared" si="93"/>
        <v>660.1</v>
      </c>
      <c r="G222" s="1">
        <v>0</v>
      </c>
      <c r="H222" s="1">
        <f t="shared" si="94"/>
        <v>699.2</v>
      </c>
      <c r="I222" s="1">
        <v>25</v>
      </c>
      <c r="J222" s="1">
        <v>1384.3</v>
      </c>
      <c r="K222" s="1">
        <v>21615.7</v>
      </c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</row>
    <row r="223" spans="1:126" x14ac:dyDescent="0.25">
      <c r="A223" s="5" t="s">
        <v>372</v>
      </c>
      <c r="B223" s="11" t="s">
        <v>371</v>
      </c>
      <c r="C223" s="33" t="s">
        <v>472</v>
      </c>
      <c r="D223" s="16" t="s">
        <v>317</v>
      </c>
      <c r="E223" s="30">
        <v>23000</v>
      </c>
      <c r="F223" s="1">
        <f t="shared" si="93"/>
        <v>660.1</v>
      </c>
      <c r="G223" s="1">
        <v>0</v>
      </c>
      <c r="H223" s="1">
        <f t="shared" si="94"/>
        <v>699.2</v>
      </c>
      <c r="I223" s="1">
        <v>205</v>
      </c>
      <c r="J223" s="1">
        <v>1564.3</v>
      </c>
      <c r="K223" s="1">
        <f t="shared" si="95"/>
        <v>21435.7</v>
      </c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</row>
    <row r="224" spans="1:126" x14ac:dyDescent="0.25">
      <c r="A224" s="5" t="s">
        <v>370</v>
      </c>
      <c r="B224" s="11" t="s">
        <v>369</v>
      </c>
      <c r="C224" s="33" t="s">
        <v>472</v>
      </c>
      <c r="D224" s="16" t="s">
        <v>317</v>
      </c>
      <c r="E224" s="30">
        <v>20000</v>
      </c>
      <c r="F224" s="1">
        <f t="shared" si="93"/>
        <v>574</v>
      </c>
      <c r="G224" s="1">
        <v>0</v>
      </c>
      <c r="H224" s="1">
        <f t="shared" si="94"/>
        <v>608</v>
      </c>
      <c r="I224" s="1">
        <v>187</v>
      </c>
      <c r="J224" s="1">
        <f t="shared" si="96"/>
        <v>1369</v>
      </c>
      <c r="K224" s="1">
        <v>18631</v>
      </c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</row>
    <row r="225" spans="1:126" s="14" customFormat="1" x14ac:dyDescent="0.25">
      <c r="A225" s="65" t="s">
        <v>382</v>
      </c>
      <c r="B225" s="17" t="s">
        <v>81</v>
      </c>
      <c r="C225" s="37" t="s">
        <v>471</v>
      </c>
      <c r="D225" s="19" t="s">
        <v>317</v>
      </c>
      <c r="E225" s="30">
        <v>20000</v>
      </c>
      <c r="F225" s="1">
        <f t="shared" si="93"/>
        <v>574</v>
      </c>
      <c r="G225" s="1">
        <v>0</v>
      </c>
      <c r="H225" s="1">
        <f t="shared" si="94"/>
        <v>608</v>
      </c>
      <c r="I225" s="1">
        <v>2908.45</v>
      </c>
      <c r="J225" s="1">
        <v>4090.45</v>
      </c>
      <c r="K225" s="1">
        <v>15909.55</v>
      </c>
    </row>
    <row r="226" spans="1:126" x14ac:dyDescent="0.25">
      <c r="A226" s="5" t="s">
        <v>340</v>
      </c>
      <c r="B226" t="s">
        <v>88</v>
      </c>
      <c r="C226" s="32" t="s">
        <v>472</v>
      </c>
      <c r="D226" t="s">
        <v>317</v>
      </c>
      <c r="E226" s="30">
        <v>20000</v>
      </c>
      <c r="F226" s="1">
        <f t="shared" si="93"/>
        <v>574</v>
      </c>
      <c r="G226" s="1">
        <v>0</v>
      </c>
      <c r="H226" s="1">
        <f t="shared" si="94"/>
        <v>608</v>
      </c>
      <c r="I226" s="1">
        <v>4337</v>
      </c>
      <c r="J226" s="1">
        <v>5519</v>
      </c>
      <c r="K226" s="1">
        <v>14481</v>
      </c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</row>
    <row r="227" spans="1:126" x14ac:dyDescent="0.25">
      <c r="A227" s="5" t="s">
        <v>299</v>
      </c>
      <c r="B227" t="s">
        <v>97</v>
      </c>
      <c r="C227" s="32" t="s">
        <v>472</v>
      </c>
      <c r="D227" t="s">
        <v>317</v>
      </c>
      <c r="E227" s="30">
        <v>23000</v>
      </c>
      <c r="F227" s="1">
        <f>E227*0.0287</f>
        <v>660.1</v>
      </c>
      <c r="G227" s="1">
        <v>0</v>
      </c>
      <c r="H227" s="1">
        <f>E227*0.0304</f>
        <v>699.2</v>
      </c>
      <c r="I227" s="1">
        <v>25</v>
      </c>
      <c r="J227" s="1">
        <f>+F227+G227+H227+I227</f>
        <v>1384.3</v>
      </c>
      <c r="K227" s="1">
        <v>21615.7</v>
      </c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</row>
    <row r="228" spans="1:126" x14ac:dyDescent="0.25">
      <c r="A228" s="5" t="s">
        <v>492</v>
      </c>
      <c r="B228" t="s">
        <v>336</v>
      </c>
      <c r="C228" s="32" t="s">
        <v>472</v>
      </c>
      <c r="D228" t="s">
        <v>317</v>
      </c>
      <c r="E228" s="30">
        <v>25000</v>
      </c>
      <c r="F228" s="1">
        <f>E228*0.0287</f>
        <v>717.5</v>
      </c>
      <c r="G228" s="1">
        <v>0</v>
      </c>
      <c r="H228" s="1">
        <f>E228*0.0304</f>
        <v>760</v>
      </c>
      <c r="I228" s="1">
        <v>2775</v>
      </c>
      <c r="J228" s="1">
        <v>4252.5</v>
      </c>
      <c r="K228" s="1">
        <v>20747.5</v>
      </c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</row>
    <row r="229" spans="1:126" x14ac:dyDescent="0.25">
      <c r="A229" s="5" t="s">
        <v>339</v>
      </c>
      <c r="B229" t="s">
        <v>97</v>
      </c>
      <c r="C229" s="32" t="s">
        <v>472</v>
      </c>
      <c r="D229" t="s">
        <v>317</v>
      </c>
      <c r="E229" s="30">
        <v>18370</v>
      </c>
      <c r="F229" s="1">
        <v>527</v>
      </c>
      <c r="G229" s="1">
        <v>0</v>
      </c>
      <c r="H229" s="1">
        <v>527.22</v>
      </c>
      <c r="I229" s="1">
        <v>187</v>
      </c>
      <c r="J229" s="1">
        <v>1230.67</v>
      </c>
      <c r="K229" s="1">
        <v>17139.330000000002</v>
      </c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</row>
    <row r="230" spans="1:126" x14ac:dyDescent="0.25">
      <c r="A230" s="5" t="s">
        <v>476</v>
      </c>
      <c r="B230" t="s">
        <v>81</v>
      </c>
      <c r="C230" s="32" t="s">
        <v>471</v>
      </c>
      <c r="D230" t="s">
        <v>317</v>
      </c>
      <c r="E230" s="30">
        <v>16500</v>
      </c>
      <c r="F230" s="1">
        <v>473.55</v>
      </c>
      <c r="G230" s="1">
        <v>0</v>
      </c>
      <c r="H230" s="1">
        <v>501</v>
      </c>
      <c r="I230" s="1">
        <v>1020</v>
      </c>
      <c r="J230" s="1">
        <v>1995.15</v>
      </c>
      <c r="K230" s="1">
        <v>14504.85</v>
      </c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</row>
    <row r="231" spans="1:126" s="5" customFormat="1" x14ac:dyDescent="0.25">
      <c r="A231" s="6" t="s">
        <v>13</v>
      </c>
      <c r="B231" s="6">
        <v>31</v>
      </c>
      <c r="C231" s="40"/>
      <c r="D231" s="6"/>
      <c r="E231" s="50">
        <f>SUM(E200:E230)</f>
        <v>690989</v>
      </c>
      <c r="F231" s="50">
        <f>F200+F201+F202+F203+F204+F205+F206+F207+F208+F209+F210+F211+F212+F213+F214+F215+F216+F217+F218+F219+F220+F221+F222+F223+F225+F226+F227+F229+F230</f>
        <v>18745.96</v>
      </c>
      <c r="G231" s="50">
        <f>SUM(G200:G230)</f>
        <v>1430.6</v>
      </c>
      <c r="H231" s="50">
        <f>SUM(H200:H229)+H230</f>
        <v>21157.62</v>
      </c>
      <c r="I231" s="50">
        <f>SUM(I200:I230)+I230</f>
        <v>30247.74</v>
      </c>
      <c r="J231" s="50">
        <f>SUM(J200:J229)+J230</f>
        <v>72482.880000000005</v>
      </c>
      <c r="K231" s="50">
        <f>SUM(K200:K229)+K230</f>
        <v>618768.12</v>
      </c>
    </row>
    <row r="233" spans="1:126" x14ac:dyDescent="0.25">
      <c r="A233" s="108" t="s">
        <v>262</v>
      </c>
      <c r="B233" s="108"/>
      <c r="C233" s="108"/>
      <c r="D233" s="108"/>
      <c r="E233" s="108"/>
      <c r="F233" s="108"/>
      <c r="G233" s="108"/>
      <c r="H233" s="108"/>
      <c r="I233" s="108"/>
      <c r="J233" s="108"/>
      <c r="K233" s="108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</row>
    <row r="234" spans="1:126" x14ac:dyDescent="0.25">
      <c r="A234" s="13" t="s">
        <v>484</v>
      </c>
      <c r="B234" s="13" t="s">
        <v>270</v>
      </c>
      <c r="C234" s="59" t="s">
        <v>472</v>
      </c>
      <c r="D234" s="13" t="s">
        <v>485</v>
      </c>
      <c r="E234" s="60">
        <v>44000</v>
      </c>
      <c r="F234" s="60">
        <v>1262.8</v>
      </c>
      <c r="G234" s="61">
        <v>1007.19</v>
      </c>
      <c r="H234" s="60">
        <v>1337.6</v>
      </c>
      <c r="I234" s="60">
        <v>1241.67</v>
      </c>
      <c r="J234" s="60">
        <v>4849.26</v>
      </c>
      <c r="K234" s="60">
        <v>39150.74</v>
      </c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</row>
    <row r="235" spans="1:126" s="14" customFormat="1" x14ac:dyDescent="0.25">
      <c r="A235" s="13" t="s">
        <v>376</v>
      </c>
      <c r="B235" s="17" t="s">
        <v>21</v>
      </c>
      <c r="C235" s="37" t="s">
        <v>471</v>
      </c>
      <c r="D235" t="s">
        <v>317</v>
      </c>
      <c r="E235" s="1">
        <v>33000</v>
      </c>
      <c r="F235" s="1">
        <f t="shared" ref="F235:F238" si="100">E235*0.0287</f>
        <v>947.1</v>
      </c>
      <c r="G235" s="1">
        <v>0</v>
      </c>
      <c r="H235" s="1">
        <f t="shared" ref="H235:H238" si="101">E235*0.0304</f>
        <v>1003.2</v>
      </c>
      <c r="I235" s="1">
        <v>25</v>
      </c>
      <c r="J235" s="1">
        <f>+F235+G235+H235+I235</f>
        <v>1975.3</v>
      </c>
      <c r="K235" s="1">
        <f>+E235-J235</f>
        <v>31024.7</v>
      </c>
    </row>
    <row r="236" spans="1:126" x14ac:dyDescent="0.25">
      <c r="A236" t="s">
        <v>375</v>
      </c>
      <c r="B236" s="18" t="s">
        <v>128</v>
      </c>
      <c r="C236" s="33" t="s">
        <v>471</v>
      </c>
      <c r="D236" t="s">
        <v>317</v>
      </c>
      <c r="E236" s="1">
        <v>56000</v>
      </c>
      <c r="F236" s="1">
        <f t="shared" si="100"/>
        <v>1607.2</v>
      </c>
      <c r="G236" s="1">
        <v>2733.96</v>
      </c>
      <c r="H236" s="1">
        <f t="shared" si="101"/>
        <v>1702.4</v>
      </c>
      <c r="I236" s="1">
        <v>3025</v>
      </c>
      <c r="J236" s="1">
        <v>9068.56</v>
      </c>
      <c r="K236" s="1">
        <f>+E236-J236</f>
        <v>46931.44</v>
      </c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</row>
    <row r="237" spans="1:126" x14ac:dyDescent="0.25">
      <c r="A237" t="s">
        <v>506</v>
      </c>
      <c r="B237" s="18" t="s">
        <v>128</v>
      </c>
      <c r="C237" s="33" t="s">
        <v>471</v>
      </c>
      <c r="D237" t="s">
        <v>504</v>
      </c>
      <c r="E237" s="1">
        <v>56000</v>
      </c>
      <c r="F237" s="1">
        <v>1607.2</v>
      </c>
      <c r="G237" s="1">
        <v>2733.96</v>
      </c>
      <c r="H237" s="1">
        <v>1702.4</v>
      </c>
      <c r="I237" s="1">
        <v>25</v>
      </c>
      <c r="J237" s="1">
        <v>6068.56</v>
      </c>
      <c r="K237" s="1">
        <v>49931.44</v>
      </c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</row>
    <row r="238" spans="1:126" x14ac:dyDescent="0.25">
      <c r="A238" t="s">
        <v>263</v>
      </c>
      <c r="B238" t="s">
        <v>270</v>
      </c>
      <c r="C238" s="32" t="s">
        <v>471</v>
      </c>
      <c r="D238" t="s">
        <v>317</v>
      </c>
      <c r="E238" s="1">
        <v>44000</v>
      </c>
      <c r="F238" s="1">
        <f t="shared" si="100"/>
        <v>1262.8</v>
      </c>
      <c r="G238" s="1">
        <v>828.67</v>
      </c>
      <c r="H238" s="1">
        <f t="shared" si="101"/>
        <v>1337.6</v>
      </c>
      <c r="I238" s="1">
        <v>3127.62</v>
      </c>
      <c r="J238" s="1">
        <v>6532.69</v>
      </c>
      <c r="K238" s="1">
        <v>37467.31</v>
      </c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</row>
    <row r="239" spans="1:126" x14ac:dyDescent="0.25">
      <c r="A239" s="3" t="s">
        <v>13</v>
      </c>
      <c r="B239" s="3">
        <v>5</v>
      </c>
      <c r="C239" s="34"/>
      <c r="D239" s="3"/>
      <c r="E239" s="4">
        <f>SUM(E235:E238)+E234</f>
        <v>233000</v>
      </c>
      <c r="F239" s="4">
        <f>SUM(F235:F238)+F234</f>
        <v>6687.1</v>
      </c>
      <c r="G239" s="4">
        <f t="shared" ref="G239:J239" si="102">SUM(G235:G238)+G234</f>
        <v>7303.78</v>
      </c>
      <c r="H239" s="4">
        <f>SUM(H235:H238)+H234</f>
        <v>7083.2</v>
      </c>
      <c r="I239" s="4">
        <f>SUM(I235:I238)+I234</f>
        <v>7444.29</v>
      </c>
      <c r="J239" s="4">
        <f t="shared" si="102"/>
        <v>28494.37</v>
      </c>
      <c r="K239" s="4">
        <f>SUM(K235:K238)+K234</f>
        <v>204505.63</v>
      </c>
    </row>
    <row r="241" spans="1:126" x14ac:dyDescent="0.25">
      <c r="A241" s="86" t="s">
        <v>450</v>
      </c>
      <c r="B241" s="86"/>
      <c r="C241" s="86"/>
      <c r="D241" s="86"/>
      <c r="E241" s="86"/>
      <c r="F241" s="86"/>
      <c r="G241" s="86"/>
      <c r="H241" s="86"/>
      <c r="I241" s="86"/>
      <c r="J241" s="86"/>
      <c r="K241" s="86"/>
    </row>
    <row r="242" spans="1:126" x14ac:dyDescent="0.25">
      <c r="A242" s="17" t="s">
        <v>385</v>
      </c>
      <c r="B242" s="17" t="s">
        <v>17</v>
      </c>
      <c r="C242" s="37" t="s">
        <v>471</v>
      </c>
      <c r="D242" s="22" t="s">
        <v>317</v>
      </c>
      <c r="E242" s="1">
        <v>120000</v>
      </c>
      <c r="F242" s="1">
        <f>E242*0.0287</f>
        <v>3444</v>
      </c>
      <c r="G242" s="1">
        <v>16809.87</v>
      </c>
      <c r="H242" s="1">
        <f>E242*0.0304</f>
        <v>3648</v>
      </c>
      <c r="I242" s="1">
        <v>25</v>
      </c>
      <c r="J242" s="1">
        <v>23926.87</v>
      </c>
      <c r="K242" s="1">
        <f>E242-J242</f>
        <v>96073.13</v>
      </c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</row>
    <row r="243" spans="1:126" x14ac:dyDescent="0.25">
      <c r="A243" t="s">
        <v>282</v>
      </c>
      <c r="B243" t="s">
        <v>281</v>
      </c>
      <c r="C243" s="32" t="s">
        <v>471</v>
      </c>
      <c r="D243" t="s">
        <v>317</v>
      </c>
      <c r="E243" s="1">
        <v>40000</v>
      </c>
      <c r="F243" s="1">
        <f>E243*0.0287</f>
        <v>1148</v>
      </c>
      <c r="G243" s="1">
        <v>442.65</v>
      </c>
      <c r="H243" s="1">
        <f>E243*0.0304</f>
        <v>1216</v>
      </c>
      <c r="I243" s="1">
        <v>187</v>
      </c>
      <c r="J243" s="1">
        <f>F243+G243+H243+I243</f>
        <v>2993.65</v>
      </c>
      <c r="K243" s="1">
        <f>E243-J243</f>
        <v>37006.35</v>
      </c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</row>
    <row r="244" spans="1:126" x14ac:dyDescent="0.25">
      <c r="A244" s="17" t="s">
        <v>397</v>
      </c>
      <c r="B244" s="17" t="s">
        <v>60</v>
      </c>
      <c r="C244" s="37" t="s">
        <v>472</v>
      </c>
      <c r="D244" s="20" t="s">
        <v>317</v>
      </c>
      <c r="E244" s="1">
        <v>50000</v>
      </c>
      <c r="F244" s="1">
        <f>E244*0.0287</f>
        <v>1435</v>
      </c>
      <c r="G244" s="1">
        <v>1854</v>
      </c>
      <c r="H244" s="1">
        <f>E244*0.0304</f>
        <v>1520</v>
      </c>
      <c r="I244" s="1">
        <v>25</v>
      </c>
      <c r="J244" s="1">
        <f>+F244+G244+H244+I244</f>
        <v>4834</v>
      </c>
      <c r="K244" s="1">
        <f>+E244-J244</f>
        <v>45166</v>
      </c>
    </row>
    <row r="245" spans="1:126" x14ac:dyDescent="0.25">
      <c r="A245" s="3" t="s">
        <v>13</v>
      </c>
      <c r="B245" s="3">
        <v>3</v>
      </c>
      <c r="C245" s="34"/>
      <c r="D245" s="3"/>
      <c r="E245" s="4">
        <f t="shared" ref="E245:K245" si="103">SUM(E242:E244)</f>
        <v>210000</v>
      </c>
      <c r="F245" s="4">
        <f t="shared" si="103"/>
        <v>6027</v>
      </c>
      <c r="G245" s="4">
        <f t="shared" si="103"/>
        <v>19106.52</v>
      </c>
      <c r="H245" s="4">
        <f t="shared" si="103"/>
        <v>6384</v>
      </c>
      <c r="I245" s="4">
        <f t="shared" si="103"/>
        <v>237</v>
      </c>
      <c r="J245" s="4">
        <f t="shared" si="103"/>
        <v>31754.52</v>
      </c>
      <c r="K245" s="4">
        <f t="shared" si="103"/>
        <v>178245.48</v>
      </c>
    </row>
    <row r="247" spans="1:126" x14ac:dyDescent="0.25">
      <c r="A247" s="86" t="s">
        <v>63</v>
      </c>
      <c r="B247" s="86"/>
      <c r="C247" s="86"/>
      <c r="D247" s="86"/>
      <c r="E247" s="86"/>
      <c r="F247" s="86"/>
      <c r="G247" s="86"/>
      <c r="H247" s="86"/>
      <c r="I247" s="86"/>
      <c r="J247" s="86"/>
      <c r="K247" s="86"/>
    </row>
    <row r="248" spans="1:126" x14ac:dyDescent="0.25">
      <c r="A248" t="s">
        <v>59</v>
      </c>
      <c r="B248" t="s">
        <v>60</v>
      </c>
      <c r="C248" s="32" t="s">
        <v>471</v>
      </c>
      <c r="D248" t="s">
        <v>317</v>
      </c>
      <c r="E248" s="1">
        <v>50000</v>
      </c>
      <c r="F248" s="1">
        <f>E248*0.0287</f>
        <v>1435</v>
      </c>
      <c r="G248" s="1">
        <v>1854</v>
      </c>
      <c r="H248" s="1">
        <f>E248*0.0304</f>
        <v>1520</v>
      </c>
      <c r="I248" s="1">
        <v>295</v>
      </c>
      <c r="J248" s="1">
        <f>F248+G248+H248+I248</f>
        <v>5104</v>
      </c>
      <c r="K248" s="1">
        <f>E248-J248</f>
        <v>44896</v>
      </c>
    </row>
    <row r="249" spans="1:126" s="2" customFormat="1" x14ac:dyDescent="0.25">
      <c r="A249" t="s">
        <v>64</v>
      </c>
      <c r="B249" t="s">
        <v>62</v>
      </c>
      <c r="C249" s="32" t="s">
        <v>471</v>
      </c>
      <c r="D249" t="s">
        <v>314</v>
      </c>
      <c r="E249" s="1">
        <v>36500</v>
      </c>
      <c r="F249" s="1">
        <f>E249*0.0287</f>
        <v>1047.55</v>
      </c>
      <c r="G249" s="1">
        <v>0</v>
      </c>
      <c r="H249" s="1">
        <f>E249*0.0304</f>
        <v>1109.5999999999999</v>
      </c>
      <c r="I249" s="1">
        <v>125</v>
      </c>
      <c r="J249" s="1">
        <f>F249+G249+H249+I249</f>
        <v>2282.15</v>
      </c>
      <c r="K249" s="1">
        <f>E249-J249</f>
        <v>34217.85</v>
      </c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</row>
    <row r="250" spans="1:126" x14ac:dyDescent="0.25">
      <c r="A250" s="3" t="s">
        <v>13</v>
      </c>
      <c r="B250" s="3">
        <v>2</v>
      </c>
      <c r="C250" s="34"/>
      <c r="D250" s="3"/>
      <c r="E250" s="4">
        <f>SUM(E248:E249)</f>
        <v>86500</v>
      </c>
      <c r="F250" s="4">
        <f t="shared" ref="F250:K250" si="104">SUM(F248:F249)</f>
        <v>2482.5500000000002</v>
      </c>
      <c r="G250" s="4">
        <f t="shared" si="104"/>
        <v>1854</v>
      </c>
      <c r="H250" s="4">
        <f t="shared" si="104"/>
        <v>2629.6</v>
      </c>
      <c r="I250" s="4">
        <f t="shared" si="104"/>
        <v>420</v>
      </c>
      <c r="J250" s="4">
        <f t="shared" si="104"/>
        <v>7386.15</v>
      </c>
      <c r="K250" s="4">
        <f t="shared" si="104"/>
        <v>79113.850000000006</v>
      </c>
    </row>
    <row r="252" spans="1:126" x14ac:dyDescent="0.25">
      <c r="A252" s="86" t="s">
        <v>451</v>
      </c>
      <c r="B252" s="86"/>
      <c r="C252" s="86"/>
      <c r="D252" s="86"/>
      <c r="E252" s="86"/>
      <c r="F252" s="86"/>
      <c r="G252" s="86"/>
      <c r="H252" s="86"/>
      <c r="I252" s="86"/>
      <c r="J252" s="86"/>
      <c r="K252" s="86"/>
    </row>
    <row r="253" spans="1:126" x14ac:dyDescent="0.25">
      <c r="A253" t="s">
        <v>57</v>
      </c>
      <c r="B253" t="s">
        <v>58</v>
      </c>
      <c r="C253" s="32" t="s">
        <v>471</v>
      </c>
      <c r="D253" t="s">
        <v>314</v>
      </c>
      <c r="E253" s="1">
        <v>57000</v>
      </c>
      <c r="F253" s="1">
        <f>E253*0.0287</f>
        <v>1635.9</v>
      </c>
      <c r="G253" s="1">
        <v>1635.9</v>
      </c>
      <c r="H253" s="1">
        <v>2684.11</v>
      </c>
      <c r="I253" s="1">
        <v>1847.62</v>
      </c>
      <c r="J253" s="1">
        <v>7868.43</v>
      </c>
      <c r="K253" s="1">
        <f>E253-J253</f>
        <v>49131.57</v>
      </c>
    </row>
    <row r="254" spans="1:126" x14ac:dyDescent="0.25">
      <c r="A254" t="s">
        <v>61</v>
      </c>
      <c r="B254" t="s">
        <v>62</v>
      </c>
      <c r="C254" s="32" t="s">
        <v>472</v>
      </c>
      <c r="D254" t="s">
        <v>314</v>
      </c>
      <c r="E254" s="1">
        <v>57000</v>
      </c>
      <c r="F254" s="1">
        <f t="shared" ref="F254:F255" si="105">E254*0.0287</f>
        <v>1635.9</v>
      </c>
      <c r="G254" s="1">
        <v>1635.9</v>
      </c>
      <c r="H254" s="1">
        <v>2922.14</v>
      </c>
      <c r="I254" s="1">
        <v>1417.5</v>
      </c>
      <c r="J254" s="1">
        <v>9508.34</v>
      </c>
      <c r="K254" s="1">
        <v>47491.66</v>
      </c>
    </row>
    <row r="255" spans="1:126" x14ac:dyDescent="0.25">
      <c r="A255" t="s">
        <v>367</v>
      </c>
      <c r="B255" s="11" t="s">
        <v>60</v>
      </c>
      <c r="C255" s="33" t="s">
        <v>472</v>
      </c>
      <c r="D255" s="16" t="s">
        <v>317</v>
      </c>
      <c r="E255" s="1">
        <v>40000</v>
      </c>
      <c r="F255" s="1">
        <f t="shared" si="105"/>
        <v>1148</v>
      </c>
      <c r="G255" s="1">
        <v>1148</v>
      </c>
      <c r="H255" s="1">
        <v>442.65</v>
      </c>
      <c r="I255" s="1">
        <v>25</v>
      </c>
      <c r="J255" s="1">
        <v>2831.65</v>
      </c>
      <c r="K255" s="1">
        <f>+E255-J255</f>
        <v>37168.35</v>
      </c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</row>
    <row r="256" spans="1:126" x14ac:dyDescent="0.25">
      <c r="A256" s="17" t="s">
        <v>395</v>
      </c>
      <c r="B256" s="17" t="s">
        <v>396</v>
      </c>
      <c r="C256" s="37" t="s">
        <v>472</v>
      </c>
      <c r="D256" s="20" t="s">
        <v>317</v>
      </c>
      <c r="E256" s="1">
        <v>44000</v>
      </c>
      <c r="F256" s="1">
        <f>E256*0.0287</f>
        <v>1262.8</v>
      </c>
      <c r="G256" s="1">
        <v>1262.8</v>
      </c>
      <c r="H256" s="1">
        <v>1007.19</v>
      </c>
      <c r="I256" s="1">
        <v>1287</v>
      </c>
      <c r="J256" s="1">
        <v>4894.59</v>
      </c>
      <c r="K256" s="1">
        <f>+E256-J256</f>
        <v>39105.410000000003</v>
      </c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</row>
    <row r="257" spans="1:126" x14ac:dyDescent="0.25">
      <c r="A257" s="17" t="s">
        <v>510</v>
      </c>
      <c r="B257" s="17" t="s">
        <v>17</v>
      </c>
      <c r="C257" s="37" t="s">
        <v>471</v>
      </c>
      <c r="D257" s="20" t="s">
        <v>317</v>
      </c>
      <c r="E257" s="1">
        <v>89500</v>
      </c>
      <c r="F257" s="1">
        <f>E257*0.0287</f>
        <v>2568.65</v>
      </c>
      <c r="G257" s="1">
        <v>9635.51</v>
      </c>
      <c r="H257" s="1">
        <v>2720.8</v>
      </c>
      <c r="I257" s="1">
        <v>25</v>
      </c>
      <c r="J257" s="1">
        <v>14949.96</v>
      </c>
      <c r="K257" s="1">
        <v>74550.039999999994</v>
      </c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</row>
    <row r="258" spans="1:126" x14ac:dyDescent="0.25">
      <c r="A258" s="3" t="s">
        <v>13</v>
      </c>
      <c r="B258" s="3">
        <v>5</v>
      </c>
      <c r="C258" s="34"/>
      <c r="D258" s="3"/>
      <c r="E258" s="4">
        <f t="shared" ref="E258:J258" si="106">SUM(E253:E257)</f>
        <v>287500</v>
      </c>
      <c r="F258" s="4">
        <f t="shared" si="106"/>
        <v>8251.25</v>
      </c>
      <c r="G258" s="4">
        <f t="shared" si="106"/>
        <v>15318.11</v>
      </c>
      <c r="H258" s="4">
        <f t="shared" si="106"/>
        <v>9776.89</v>
      </c>
      <c r="I258" s="4">
        <f t="shared" si="106"/>
        <v>4602.12</v>
      </c>
      <c r="J258" s="4">
        <f t="shared" si="106"/>
        <v>40052.97</v>
      </c>
      <c r="K258" s="4">
        <f>SUM(K253:K256)+K257</f>
        <v>247447.03</v>
      </c>
    </row>
    <row r="260" spans="1:126" x14ac:dyDescent="0.25">
      <c r="A260" s="86" t="s">
        <v>452</v>
      </c>
      <c r="B260" s="86"/>
      <c r="C260" s="86"/>
      <c r="D260" s="86"/>
      <c r="E260" s="86"/>
      <c r="F260" s="86"/>
      <c r="G260" s="86"/>
      <c r="H260" s="86"/>
      <c r="I260" s="86"/>
      <c r="J260" s="86"/>
      <c r="K260" s="86"/>
    </row>
    <row r="261" spans="1:126" x14ac:dyDescent="0.25">
      <c r="A261" t="s">
        <v>37</v>
      </c>
      <c r="B261" t="s">
        <v>10</v>
      </c>
      <c r="C261" s="32" t="s">
        <v>472</v>
      </c>
      <c r="D261" t="s">
        <v>314</v>
      </c>
      <c r="E261" s="1">
        <v>34000</v>
      </c>
      <c r="F261" s="1">
        <f t="shared" ref="F261:F262" si="107">E261*0.0287</f>
        <v>975.8</v>
      </c>
      <c r="G261" s="1">
        <v>0</v>
      </c>
      <c r="H261" s="1">
        <f t="shared" ref="H261:H262" si="108">E261*0.0304</f>
        <v>1033.5999999999999</v>
      </c>
      <c r="I261" s="1">
        <v>75</v>
      </c>
      <c r="J261" s="1">
        <f>F261+G261+H261+I261</f>
        <v>2084.4</v>
      </c>
      <c r="K261" s="1">
        <f>E261-J261</f>
        <v>31915.599999999999</v>
      </c>
    </row>
    <row r="262" spans="1:126" x14ac:dyDescent="0.25">
      <c r="A262" t="s">
        <v>338</v>
      </c>
      <c r="B262" t="s">
        <v>23</v>
      </c>
      <c r="C262" s="32" t="s">
        <v>472</v>
      </c>
      <c r="D262" t="s">
        <v>317</v>
      </c>
      <c r="E262" s="1">
        <v>32000</v>
      </c>
      <c r="F262" s="1">
        <f t="shared" si="107"/>
        <v>918.4</v>
      </c>
      <c r="G262" s="1">
        <v>0</v>
      </c>
      <c r="H262" s="1">
        <f t="shared" si="108"/>
        <v>972.8</v>
      </c>
      <c r="I262" s="1">
        <v>3296.7</v>
      </c>
      <c r="J262" s="1">
        <v>4513.8</v>
      </c>
      <c r="K262" s="1">
        <v>27486.2</v>
      </c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</row>
    <row r="263" spans="1:126" x14ac:dyDescent="0.25">
      <c r="A263" t="s">
        <v>511</v>
      </c>
      <c r="B263" t="s">
        <v>320</v>
      </c>
      <c r="C263" s="32" t="s">
        <v>471</v>
      </c>
      <c r="D263" t="s">
        <v>317</v>
      </c>
      <c r="E263" s="1">
        <v>26250</v>
      </c>
      <c r="G263" s="1">
        <v>0</v>
      </c>
      <c r="H263" s="1">
        <v>798</v>
      </c>
      <c r="I263" s="1">
        <v>6167.62</v>
      </c>
      <c r="J263" s="1">
        <v>9383.7999999999993</v>
      </c>
      <c r="K263" s="1">
        <v>16866.2</v>
      </c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</row>
    <row r="264" spans="1:126" x14ac:dyDescent="0.25">
      <c r="A264" s="3" t="s">
        <v>13</v>
      </c>
      <c r="B264" s="3">
        <v>3</v>
      </c>
      <c r="C264" s="34"/>
      <c r="D264" s="3"/>
      <c r="E264" s="4">
        <f>SUM(E261:E262)+E263</f>
        <v>92250</v>
      </c>
      <c r="F264" s="4">
        <f t="shared" ref="F264:G264" si="109">SUM(F261:F262)</f>
        <v>1894.2</v>
      </c>
      <c r="G264" s="4">
        <f t="shared" si="109"/>
        <v>0</v>
      </c>
      <c r="H264" s="4">
        <f>SUM(H261:H262)+H263</f>
        <v>2804.4</v>
      </c>
      <c r="I264" s="4">
        <f>SUM(I261:I262)+I263</f>
        <v>9539.32</v>
      </c>
      <c r="J264" s="4">
        <f>SUM(J261:J262)+J263</f>
        <v>15982</v>
      </c>
      <c r="K264" s="4">
        <f>SUM(K261:K262)+K263</f>
        <v>76268</v>
      </c>
    </row>
    <row r="266" spans="1:126" s="2" customFormat="1" x14ac:dyDescent="0.25">
      <c r="A266" s="86" t="s">
        <v>453</v>
      </c>
      <c r="B266" s="86"/>
      <c r="C266" s="86"/>
      <c r="D266" s="86"/>
      <c r="E266" s="86"/>
      <c r="F266" s="86"/>
      <c r="G266" s="86"/>
      <c r="H266" s="86"/>
      <c r="I266" s="86"/>
      <c r="J266" s="86"/>
      <c r="K266" s="8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</row>
    <row r="267" spans="1:126" s="2" customFormat="1" x14ac:dyDescent="0.25">
      <c r="A267" t="s">
        <v>47</v>
      </c>
      <c r="B267" t="s">
        <v>269</v>
      </c>
      <c r="C267" s="32" t="s">
        <v>472</v>
      </c>
      <c r="D267" t="s">
        <v>314</v>
      </c>
      <c r="E267" s="1">
        <v>51000</v>
      </c>
      <c r="F267" s="1">
        <f t="shared" ref="F267:F270" si="110">E267*0.0287</f>
        <v>1463.7</v>
      </c>
      <c r="G267" s="1">
        <v>1816.62</v>
      </c>
      <c r="H267" s="1">
        <f t="shared" ref="H267:H270" si="111">E267*0.0304</f>
        <v>1550.4</v>
      </c>
      <c r="I267" s="1">
        <v>1475.12</v>
      </c>
      <c r="J267" s="1">
        <v>6281.84</v>
      </c>
      <c r="K267" s="1">
        <f t="shared" ref="K267" si="112">E267-J267</f>
        <v>44718.16</v>
      </c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</row>
    <row r="268" spans="1:126" s="2" customFormat="1" x14ac:dyDescent="0.25">
      <c r="A268" t="s">
        <v>391</v>
      </c>
      <c r="B268" s="23" t="s">
        <v>42</v>
      </c>
      <c r="C268" s="32" t="s">
        <v>472</v>
      </c>
      <c r="D268" s="20" t="s">
        <v>317</v>
      </c>
      <c r="E268" s="1">
        <v>44000</v>
      </c>
      <c r="F268" s="1">
        <f>E268*0.0287</f>
        <v>1262.8</v>
      </c>
      <c r="G268" s="1">
        <v>1007.19</v>
      </c>
      <c r="H268" s="1">
        <f>E268*0.0304</f>
        <v>1337.6</v>
      </c>
      <c r="I268" s="1">
        <v>383.8</v>
      </c>
      <c r="J268" s="1">
        <v>3991.34</v>
      </c>
      <c r="K268" s="1">
        <v>40197.410000000003</v>
      </c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</row>
    <row r="269" spans="1:126" s="2" customFormat="1" x14ac:dyDescent="0.25">
      <c r="A269" t="s">
        <v>48</v>
      </c>
      <c r="B269" t="s">
        <v>41</v>
      </c>
      <c r="C269" s="32" t="s">
        <v>472</v>
      </c>
      <c r="D269" t="s">
        <v>314</v>
      </c>
      <c r="E269" s="1">
        <v>41000</v>
      </c>
      <c r="F269" s="1">
        <f t="shared" si="110"/>
        <v>1176.7</v>
      </c>
      <c r="G269" s="1">
        <v>583.79</v>
      </c>
      <c r="H269" s="1">
        <f t="shared" si="111"/>
        <v>1246.4000000000001</v>
      </c>
      <c r="I269" s="1">
        <v>25</v>
      </c>
      <c r="J269" s="1">
        <f t="shared" ref="J269" si="113">F269+G269+H269+I269</f>
        <v>3031.89</v>
      </c>
      <c r="K269" s="1">
        <v>37968.11</v>
      </c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</row>
    <row r="270" spans="1:126" x14ac:dyDescent="0.25">
      <c r="A270" t="s">
        <v>297</v>
      </c>
      <c r="B270" t="s">
        <v>42</v>
      </c>
      <c r="C270" s="32" t="s">
        <v>472</v>
      </c>
      <c r="D270" t="s">
        <v>317</v>
      </c>
      <c r="E270" s="1">
        <v>44000</v>
      </c>
      <c r="F270" s="1">
        <f t="shared" si="110"/>
        <v>1262.8</v>
      </c>
      <c r="G270" s="1">
        <v>1007.19</v>
      </c>
      <c r="H270" s="1">
        <f t="shared" si="111"/>
        <v>1337.6</v>
      </c>
      <c r="I270" s="1">
        <v>843.9</v>
      </c>
      <c r="J270" s="1">
        <v>4451.49</v>
      </c>
      <c r="K270" s="1">
        <v>40114.910000000003</v>
      </c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</row>
    <row r="271" spans="1:126" x14ac:dyDescent="0.25">
      <c r="A271" s="3" t="s">
        <v>13</v>
      </c>
      <c r="B271" s="3">
        <v>4</v>
      </c>
      <c r="C271" s="34"/>
      <c r="D271" s="3"/>
      <c r="E271" s="4">
        <f t="shared" ref="E271:K271" si="114">SUM(E267:E270)</f>
        <v>180000</v>
      </c>
      <c r="F271" s="4">
        <f t="shared" si="114"/>
        <v>5166</v>
      </c>
      <c r="G271" s="4">
        <f t="shared" si="114"/>
        <v>4414.79</v>
      </c>
      <c r="H271" s="4">
        <f t="shared" si="114"/>
        <v>5472</v>
      </c>
      <c r="I271" s="4">
        <f t="shared" si="114"/>
        <v>2727.82</v>
      </c>
      <c r="J271" s="4">
        <f t="shared" si="114"/>
        <v>17756.560000000001</v>
      </c>
      <c r="K271" s="4">
        <f t="shared" si="114"/>
        <v>162998.59</v>
      </c>
    </row>
    <row r="273" spans="1:126" s="2" customFormat="1" x14ac:dyDescent="0.25">
      <c r="A273" s="86" t="s">
        <v>454</v>
      </c>
      <c r="B273" s="86"/>
      <c r="C273" s="86"/>
      <c r="D273" s="86"/>
      <c r="E273" s="86"/>
      <c r="F273" s="86"/>
      <c r="G273" s="86"/>
      <c r="H273" s="86"/>
      <c r="I273" s="86"/>
      <c r="J273" s="86"/>
      <c r="K273" s="8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</row>
    <row r="274" spans="1:126" x14ac:dyDescent="0.25">
      <c r="A274" t="s">
        <v>389</v>
      </c>
      <c r="B274" s="18" t="s">
        <v>388</v>
      </c>
      <c r="C274" s="33" t="s">
        <v>472</v>
      </c>
      <c r="D274" s="16" t="s">
        <v>317</v>
      </c>
      <c r="E274" s="1">
        <v>90000</v>
      </c>
      <c r="F274" s="1">
        <f>E274*0.0287</f>
        <v>2583</v>
      </c>
      <c r="G274" s="1">
        <v>9753.1200000000008</v>
      </c>
      <c r="H274" s="1">
        <f>E274*0.0304</f>
        <v>2736</v>
      </c>
      <c r="I274" s="1">
        <v>25</v>
      </c>
      <c r="J274" s="1">
        <v>15097.12</v>
      </c>
      <c r="K274" s="1">
        <f>E274-J274</f>
        <v>74902.880000000005</v>
      </c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</row>
    <row r="275" spans="1:126" x14ac:dyDescent="0.25">
      <c r="A275" t="s">
        <v>524</v>
      </c>
      <c r="B275" s="18"/>
      <c r="C275" s="33" t="s">
        <v>472</v>
      </c>
      <c r="D275" s="16" t="s">
        <v>504</v>
      </c>
      <c r="E275" s="1">
        <v>115000</v>
      </c>
      <c r="G275" s="1">
        <v>14958.68</v>
      </c>
      <c r="H275" s="1">
        <v>3496</v>
      </c>
      <c r="I275" s="1">
        <v>2977.74</v>
      </c>
      <c r="J275" s="1">
        <v>24732.92</v>
      </c>
      <c r="K275" s="1">
        <v>90297.08</v>
      </c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</row>
    <row r="276" spans="1:126" s="2" customFormat="1" x14ac:dyDescent="0.25">
      <c r="A276" s="3" t="s">
        <v>13</v>
      </c>
      <c r="B276" s="3">
        <v>2</v>
      </c>
      <c r="C276" s="34"/>
      <c r="D276" s="3"/>
      <c r="E276" s="4">
        <f>SUM(E274:E274)+E275</f>
        <v>205000</v>
      </c>
      <c r="F276" s="4" t="e">
        <f>SUM(F274:F274)+#REF!</f>
        <v>#REF!</v>
      </c>
      <c r="G276" s="4">
        <f>SUM(G274:G274)+G275</f>
        <v>24711.8</v>
      </c>
      <c r="H276" s="4">
        <f>SUM(H274:H274)+H275</f>
        <v>6232</v>
      </c>
      <c r="I276" s="4">
        <f>SUM(I274:I274)+I275</f>
        <v>3002.74</v>
      </c>
      <c r="J276" s="4">
        <f>SUM(J274:J274)+J275</f>
        <v>39830.04</v>
      </c>
      <c r="K276" s="4">
        <f>SUM(K274:K274)+K275</f>
        <v>165199.96</v>
      </c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</row>
    <row r="278" spans="1:126" x14ac:dyDescent="0.25">
      <c r="A278" s="86" t="s">
        <v>455</v>
      </c>
      <c r="B278" s="86"/>
      <c r="C278" s="86"/>
      <c r="D278" s="86"/>
      <c r="E278" s="86"/>
      <c r="F278" s="86"/>
      <c r="G278" s="86"/>
      <c r="H278" s="86"/>
      <c r="I278" s="86"/>
      <c r="J278" s="86"/>
      <c r="K278" s="86"/>
    </row>
    <row r="279" spans="1:126" s="26" customFormat="1" x14ac:dyDescent="0.25">
      <c r="A279" s="44" t="s">
        <v>45</v>
      </c>
      <c r="B279" s="44" t="s">
        <v>513</v>
      </c>
      <c r="C279" s="45" t="s">
        <v>472</v>
      </c>
      <c r="D279" s="44" t="s">
        <v>317</v>
      </c>
      <c r="E279" s="46">
        <v>91000</v>
      </c>
      <c r="F279" s="46">
        <f>E279*0.0287</f>
        <v>2611.6999999999998</v>
      </c>
      <c r="G279" s="46">
        <v>9988.34</v>
      </c>
      <c r="H279" s="46">
        <f>E279*0.0304</f>
        <v>2766.4</v>
      </c>
      <c r="I279" s="46">
        <v>25</v>
      </c>
      <c r="J279" s="46">
        <f>F279+G279+H279+I279</f>
        <v>15391.44</v>
      </c>
      <c r="K279" s="46">
        <f>E279-J279</f>
        <v>75608.56</v>
      </c>
    </row>
    <row r="280" spans="1:126" s="26" customFormat="1" x14ac:dyDescent="0.25">
      <c r="A280" s="44" t="s">
        <v>512</v>
      </c>
      <c r="B280" s="44" t="s">
        <v>46</v>
      </c>
      <c r="C280" s="45" t="s">
        <v>472</v>
      </c>
      <c r="D280" s="44" t="s">
        <v>317</v>
      </c>
      <c r="E280" s="46">
        <v>44000</v>
      </c>
      <c r="F280" s="46"/>
      <c r="G280" s="46">
        <v>1007.19</v>
      </c>
      <c r="H280" s="46">
        <v>1337.6</v>
      </c>
      <c r="I280" s="46">
        <v>195</v>
      </c>
      <c r="J280" s="46">
        <v>3802.59</v>
      </c>
      <c r="K280" s="46">
        <v>40197.410000000003</v>
      </c>
    </row>
    <row r="281" spans="1:126" s="26" customFormat="1" x14ac:dyDescent="0.25">
      <c r="A281" s="44" t="s">
        <v>514</v>
      </c>
      <c r="B281" s="44" t="s">
        <v>46</v>
      </c>
      <c r="C281" s="45" t="s">
        <v>472</v>
      </c>
      <c r="D281" s="44" t="s">
        <v>475</v>
      </c>
      <c r="E281" s="46">
        <v>44000</v>
      </c>
      <c r="F281" s="46"/>
      <c r="G281" s="46">
        <v>1007.19</v>
      </c>
      <c r="H281" s="46">
        <v>1337.6</v>
      </c>
      <c r="I281" s="46">
        <v>562</v>
      </c>
      <c r="J281" s="46">
        <v>3794.59</v>
      </c>
      <c r="K281" s="46">
        <v>40205.410000000003</v>
      </c>
    </row>
    <row r="282" spans="1:126" s="26" customFormat="1" x14ac:dyDescent="0.25">
      <c r="A282" s="44" t="s">
        <v>515</v>
      </c>
      <c r="B282" s="44" t="s">
        <v>46</v>
      </c>
      <c r="C282" s="45" t="s">
        <v>472</v>
      </c>
      <c r="D282" s="44" t="s">
        <v>317</v>
      </c>
      <c r="E282" s="46">
        <v>44000</v>
      </c>
      <c r="F282" s="46"/>
      <c r="G282" s="46">
        <v>1007.19</v>
      </c>
      <c r="H282" s="46">
        <v>1337.6</v>
      </c>
      <c r="I282" s="46">
        <v>25</v>
      </c>
      <c r="J282" s="46">
        <v>3632.59</v>
      </c>
      <c r="K282" s="46">
        <v>40367.410000000003</v>
      </c>
    </row>
    <row r="283" spans="1:126" s="2" customFormat="1" x14ac:dyDescent="0.25">
      <c r="A283" s="3" t="s">
        <v>13</v>
      </c>
      <c r="B283" s="3">
        <v>4</v>
      </c>
      <c r="C283" s="34"/>
      <c r="D283" s="3"/>
      <c r="E283" s="4">
        <f>SUM(E279:E279)+E280+E281+E282</f>
        <v>223000</v>
      </c>
      <c r="F283" s="4">
        <f t="shared" ref="F283" si="115">SUM(F279:F279)</f>
        <v>2611.6999999999998</v>
      </c>
      <c r="G283" s="4">
        <f>SUM(G279:G279)+G280+G281+G282</f>
        <v>13009.91</v>
      </c>
      <c r="H283" s="4">
        <f>SUM(H279:H279)+H280+H281+H282</f>
        <v>6779.2</v>
      </c>
      <c r="I283" s="4">
        <f>SUM(I279:I279)+I280+I281+I282</f>
        <v>807</v>
      </c>
      <c r="J283" s="4">
        <f>SUM(J279:J279)+J280+J281+J282</f>
        <v>26621.21</v>
      </c>
      <c r="K283" s="4">
        <f>SUM(K279:K279)+K280+K281+K282</f>
        <v>196378.79</v>
      </c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</row>
    <row r="285" spans="1:126" x14ac:dyDescent="0.25">
      <c r="A285" s="86" t="s">
        <v>456</v>
      </c>
      <c r="B285" s="86"/>
      <c r="C285" s="86"/>
      <c r="D285" s="86"/>
      <c r="E285" s="86"/>
      <c r="F285" s="86"/>
      <c r="G285" s="86"/>
      <c r="H285" s="86"/>
      <c r="I285" s="86"/>
      <c r="J285" s="86"/>
      <c r="K285" s="86"/>
    </row>
    <row r="286" spans="1:126" x14ac:dyDescent="0.25">
      <c r="A286" s="5" t="s">
        <v>38</v>
      </c>
      <c r="B286" t="s">
        <v>39</v>
      </c>
      <c r="C286" s="32" t="s">
        <v>472</v>
      </c>
      <c r="D286" t="s">
        <v>314</v>
      </c>
      <c r="E286" s="1">
        <v>91000</v>
      </c>
      <c r="F286" s="1">
        <f>E286*0.0287</f>
        <v>2611.6999999999998</v>
      </c>
      <c r="G286" s="1">
        <v>2766.4</v>
      </c>
      <c r="H286" s="1">
        <v>2766.4</v>
      </c>
      <c r="I286" s="1">
        <v>2825.24</v>
      </c>
      <c r="J286" s="30">
        <v>17516.62</v>
      </c>
      <c r="K286" s="1">
        <f t="shared" ref="K286" si="116">E286-J286</f>
        <v>73483.38</v>
      </c>
    </row>
    <row r="287" spans="1:126" x14ac:dyDescent="0.25">
      <c r="A287" s="29" t="s">
        <v>40</v>
      </c>
      <c r="B287" t="s">
        <v>44</v>
      </c>
      <c r="C287" s="32" t="s">
        <v>472</v>
      </c>
      <c r="D287" t="s">
        <v>314</v>
      </c>
      <c r="E287" s="1">
        <v>45000</v>
      </c>
      <c r="F287" s="1">
        <f t="shared" ref="F287" si="117">E287*0.0287</f>
        <v>1291.5</v>
      </c>
      <c r="G287" s="1">
        <v>968.81</v>
      </c>
      <c r="H287" s="1">
        <v>1368</v>
      </c>
      <c r="I287" s="1">
        <v>2725.13</v>
      </c>
      <c r="J287" s="30">
        <v>4980.43</v>
      </c>
      <c r="K287" s="1">
        <v>40019.57</v>
      </c>
    </row>
    <row r="288" spans="1:126" s="2" customFormat="1" x14ac:dyDescent="0.25">
      <c r="A288" t="s">
        <v>43</v>
      </c>
      <c r="B288" t="s">
        <v>44</v>
      </c>
      <c r="C288" s="32" t="s">
        <v>472</v>
      </c>
      <c r="D288" t="s">
        <v>317</v>
      </c>
      <c r="E288" s="1">
        <v>45000</v>
      </c>
      <c r="F288" s="1">
        <v>1291.5</v>
      </c>
      <c r="G288" s="1">
        <v>1148.33</v>
      </c>
      <c r="H288" s="1">
        <f t="shared" ref="H288" si="118">E288*0.0304</f>
        <v>1368</v>
      </c>
      <c r="I288" s="1">
        <v>25</v>
      </c>
      <c r="J288" s="30">
        <f t="shared" ref="J288" si="119">F288+G288+H288+I288</f>
        <v>3832.83</v>
      </c>
      <c r="K288" s="1">
        <f>E288-J288</f>
        <v>41167.17</v>
      </c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</row>
    <row r="289" spans="1:126" s="2" customFormat="1" x14ac:dyDescent="0.25">
      <c r="A289" s="3" t="s">
        <v>13</v>
      </c>
      <c r="B289" s="3">
        <v>3</v>
      </c>
      <c r="C289" s="34"/>
      <c r="D289" s="3"/>
      <c r="E289" s="4">
        <f t="shared" ref="E289:J289" si="120">SUM(E286:E288)</f>
        <v>181000</v>
      </c>
      <c r="F289" s="4">
        <f t="shared" si="120"/>
        <v>5194.7</v>
      </c>
      <c r="G289" s="4">
        <f t="shared" si="120"/>
        <v>4883.54</v>
      </c>
      <c r="H289" s="4">
        <f t="shared" si="120"/>
        <v>5502.4</v>
      </c>
      <c r="I289" s="4">
        <f t="shared" si="120"/>
        <v>5575.37</v>
      </c>
      <c r="J289" s="4">
        <f t="shared" si="120"/>
        <v>26329.88</v>
      </c>
      <c r="K289" s="4">
        <f>SUM(K286:K288)</f>
        <v>154670.12</v>
      </c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</row>
    <row r="290" spans="1:126" s="2" customFormat="1" x14ac:dyDescent="0.25">
      <c r="A290"/>
      <c r="B290"/>
      <c r="C290" s="32"/>
      <c r="D290"/>
      <c r="E290" s="1"/>
      <c r="F290" s="1"/>
      <c r="G290" s="1"/>
      <c r="H290" s="1"/>
      <c r="I290" s="1"/>
      <c r="J290" s="1"/>
      <c r="K290" s="1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</row>
    <row r="291" spans="1:126" s="2" customFormat="1" x14ac:dyDescent="0.25">
      <c r="A291" s="86" t="s">
        <v>457</v>
      </c>
      <c r="B291" s="86"/>
      <c r="C291" s="86"/>
      <c r="D291" s="86"/>
      <c r="E291" s="86"/>
      <c r="F291" s="86"/>
      <c r="G291" s="86"/>
      <c r="H291" s="86"/>
      <c r="I291" s="86"/>
      <c r="J291" s="86"/>
      <c r="K291" s="8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</row>
    <row r="292" spans="1:126" s="14" customFormat="1" x14ac:dyDescent="0.25">
      <c r="A292" s="17" t="s">
        <v>49</v>
      </c>
      <c r="B292" s="17" t="s">
        <v>378</v>
      </c>
      <c r="C292" s="37" t="s">
        <v>472</v>
      </c>
      <c r="D292" s="19" t="s">
        <v>317</v>
      </c>
      <c r="E292" s="1">
        <v>81000</v>
      </c>
      <c r="F292" s="1">
        <f>E292*0.0287</f>
        <v>2324.6999999999998</v>
      </c>
      <c r="G292" s="1">
        <v>7041.03</v>
      </c>
      <c r="H292" s="30">
        <f>E292*0.0304</f>
        <v>2462.4</v>
      </c>
      <c r="I292" s="30">
        <v>1545.12</v>
      </c>
      <c r="J292" s="30">
        <v>13630.78</v>
      </c>
      <c r="K292" s="30">
        <f>E292-J292</f>
        <v>67369.22</v>
      </c>
    </row>
    <row r="293" spans="1:126" x14ac:dyDescent="0.25">
      <c r="A293" t="s">
        <v>392</v>
      </c>
      <c r="B293" s="23" t="s">
        <v>15</v>
      </c>
      <c r="C293" s="32" t="s">
        <v>472</v>
      </c>
      <c r="D293" s="20" t="s">
        <v>317</v>
      </c>
      <c r="E293" s="1">
        <v>44000</v>
      </c>
      <c r="F293" s="1">
        <f>E293*0.0287</f>
        <v>1262.8</v>
      </c>
      <c r="G293" s="1">
        <v>1007.19</v>
      </c>
      <c r="H293" s="30">
        <f>E293*0.0304</f>
        <v>1337.6</v>
      </c>
      <c r="I293" s="30">
        <v>3128.4</v>
      </c>
      <c r="J293" s="30">
        <v>6010.69</v>
      </c>
      <c r="K293" s="30">
        <v>37989.31</v>
      </c>
    </row>
    <row r="294" spans="1:126" s="2" customFormat="1" x14ac:dyDescent="0.25">
      <c r="A294" t="s">
        <v>50</v>
      </c>
      <c r="B294" t="s">
        <v>15</v>
      </c>
      <c r="C294" s="32" t="s">
        <v>471</v>
      </c>
      <c r="D294" t="s">
        <v>314</v>
      </c>
      <c r="E294" s="1">
        <v>46000</v>
      </c>
      <c r="F294" s="1">
        <f t="shared" ref="F294:F297" si="121">E294*0.0287</f>
        <v>1320.2</v>
      </c>
      <c r="G294" s="1">
        <v>1110.94</v>
      </c>
      <c r="H294" s="30">
        <f t="shared" ref="H294:H297" si="122">E294*0.0304</f>
        <v>1398.4</v>
      </c>
      <c r="I294" s="30">
        <v>2917.62</v>
      </c>
      <c r="J294" s="30">
        <v>6723.16</v>
      </c>
      <c r="K294" s="30">
        <v>39276.839999999997</v>
      </c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</row>
    <row r="295" spans="1:126" s="2" customFormat="1" x14ac:dyDescent="0.25">
      <c r="A295" t="s">
        <v>53</v>
      </c>
      <c r="B295" t="s">
        <v>23</v>
      </c>
      <c r="C295" s="32" t="s">
        <v>471</v>
      </c>
      <c r="D295" t="s">
        <v>314</v>
      </c>
      <c r="E295" s="1">
        <v>32000</v>
      </c>
      <c r="F295" s="1">
        <f t="shared" si="121"/>
        <v>918.4</v>
      </c>
      <c r="G295" s="1">
        <v>0</v>
      </c>
      <c r="H295" s="30">
        <f t="shared" si="122"/>
        <v>972.8</v>
      </c>
      <c r="I295" s="30">
        <v>3294.17</v>
      </c>
      <c r="J295" s="30">
        <f t="shared" ref="J295" si="123">F295+G295+H295+I295</f>
        <v>5185.37</v>
      </c>
      <c r="K295" s="30">
        <f t="shared" ref="K295" si="124">E295-J295</f>
        <v>26814.63</v>
      </c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</row>
    <row r="296" spans="1:126" s="2" customFormat="1" x14ac:dyDescent="0.25">
      <c r="A296" t="s">
        <v>54</v>
      </c>
      <c r="B296" t="s">
        <v>23</v>
      </c>
      <c r="C296" s="32" t="s">
        <v>471</v>
      </c>
      <c r="D296" t="s">
        <v>314</v>
      </c>
      <c r="E296" s="1">
        <v>32000</v>
      </c>
      <c r="F296" s="1">
        <f t="shared" si="121"/>
        <v>918.4</v>
      </c>
      <c r="G296" s="1">
        <v>0</v>
      </c>
      <c r="H296" s="30">
        <f t="shared" si="122"/>
        <v>972.8</v>
      </c>
      <c r="I296" s="30">
        <v>1475.12</v>
      </c>
      <c r="J296" s="30">
        <v>3366.32</v>
      </c>
      <c r="K296" s="30">
        <v>28633.68</v>
      </c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</row>
    <row r="297" spans="1:126" s="2" customFormat="1" x14ac:dyDescent="0.25">
      <c r="A297" t="s">
        <v>523</v>
      </c>
      <c r="B297" t="s">
        <v>289</v>
      </c>
      <c r="C297" s="32" t="s">
        <v>472</v>
      </c>
      <c r="D297" t="s">
        <v>504</v>
      </c>
      <c r="E297" s="1">
        <v>115000</v>
      </c>
      <c r="F297" s="1">
        <f t="shared" si="121"/>
        <v>3300.5</v>
      </c>
      <c r="G297" s="1">
        <v>15633.74</v>
      </c>
      <c r="H297" s="30">
        <f t="shared" si="122"/>
        <v>3496</v>
      </c>
      <c r="I297" s="30">
        <v>327.5</v>
      </c>
      <c r="J297" s="30">
        <v>22757.74</v>
      </c>
      <c r="K297" s="30">
        <v>92242.26</v>
      </c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</row>
    <row r="298" spans="1:126" s="2" customFormat="1" x14ac:dyDescent="0.25">
      <c r="A298" s="3" t="s">
        <v>13</v>
      </c>
      <c r="B298" s="3">
        <v>6</v>
      </c>
      <c r="C298" s="34"/>
      <c r="D298" s="3"/>
      <c r="E298" s="4">
        <f t="shared" ref="E298:K298" si="125">SUM(E292:E297)</f>
        <v>350000</v>
      </c>
      <c r="F298" s="4">
        <f t="shared" si="125"/>
        <v>10045</v>
      </c>
      <c r="G298" s="4">
        <f t="shared" si="125"/>
        <v>24792.9</v>
      </c>
      <c r="H298" s="4">
        <f t="shared" si="125"/>
        <v>10640</v>
      </c>
      <c r="I298" s="4">
        <f t="shared" si="125"/>
        <v>12687.93</v>
      </c>
      <c r="J298" s="4">
        <f t="shared" si="125"/>
        <v>57674.06</v>
      </c>
      <c r="K298" s="4">
        <f t="shared" si="125"/>
        <v>292325.94</v>
      </c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</row>
    <row r="300" spans="1:126" x14ac:dyDescent="0.25">
      <c r="A300" s="86" t="s">
        <v>105</v>
      </c>
      <c r="B300" s="86"/>
      <c r="C300" s="86"/>
      <c r="D300" s="86"/>
      <c r="E300" s="86"/>
      <c r="F300" s="86"/>
      <c r="G300" s="86"/>
      <c r="H300" s="86"/>
      <c r="I300" s="86"/>
      <c r="J300" s="86"/>
      <c r="K300" s="86"/>
    </row>
    <row r="301" spans="1:126" x14ac:dyDescent="0.25">
      <c r="A301" t="s">
        <v>103</v>
      </c>
      <c r="B301" t="s">
        <v>104</v>
      </c>
      <c r="C301" s="32" t="s">
        <v>472</v>
      </c>
      <c r="D301" t="s">
        <v>314</v>
      </c>
      <c r="E301" s="1">
        <v>165000</v>
      </c>
      <c r="F301" s="1">
        <v>4735.5</v>
      </c>
      <c r="G301" s="1">
        <v>27624.36</v>
      </c>
      <c r="H301" s="1">
        <v>4098.53</v>
      </c>
      <c r="I301" s="1">
        <v>25</v>
      </c>
      <c r="J301" s="1">
        <v>36966.29</v>
      </c>
      <c r="K301" s="1">
        <v>128033.71</v>
      </c>
    </row>
    <row r="302" spans="1:126" x14ac:dyDescent="0.25">
      <c r="A302" t="s">
        <v>106</v>
      </c>
      <c r="B302" t="s">
        <v>107</v>
      </c>
      <c r="C302" s="32" t="s">
        <v>472</v>
      </c>
      <c r="D302" t="s">
        <v>317</v>
      </c>
      <c r="E302" s="1">
        <v>41000</v>
      </c>
      <c r="F302" s="1">
        <f t="shared" ref="F302:F303" si="126">E302*0.0287</f>
        <v>1176.7</v>
      </c>
      <c r="G302" s="1">
        <v>583.79</v>
      </c>
      <c r="H302" s="1">
        <f t="shared" ref="H302:H303" si="127">E302*0.0304</f>
        <v>1246.4000000000001</v>
      </c>
      <c r="I302" s="1">
        <v>727</v>
      </c>
      <c r="J302" s="1">
        <f>F302+G302+H302+I302</f>
        <v>3733.89</v>
      </c>
      <c r="K302" s="1">
        <f>E302-J302</f>
        <v>37266.11</v>
      </c>
    </row>
    <row r="303" spans="1:126" x14ac:dyDescent="0.25">
      <c r="A303" t="s">
        <v>342</v>
      </c>
      <c r="B303" t="s">
        <v>320</v>
      </c>
      <c r="C303" s="32" t="s">
        <v>471</v>
      </c>
      <c r="D303" t="s">
        <v>317</v>
      </c>
      <c r="E303" s="1">
        <v>33000</v>
      </c>
      <c r="F303" s="1">
        <f t="shared" si="126"/>
        <v>947.1</v>
      </c>
      <c r="G303" s="1">
        <v>0</v>
      </c>
      <c r="H303" s="1">
        <f t="shared" si="127"/>
        <v>1003.2</v>
      </c>
      <c r="I303" s="1">
        <v>1377.12</v>
      </c>
      <c r="J303" s="1">
        <v>3487.42</v>
      </c>
      <c r="K303" s="1">
        <f>E303-J303</f>
        <v>29512.58</v>
      </c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</row>
    <row r="304" spans="1:126" x14ac:dyDescent="0.25">
      <c r="A304" s="3" t="s">
        <v>13</v>
      </c>
      <c r="B304" s="3">
        <v>3</v>
      </c>
      <c r="C304" s="34"/>
      <c r="D304" s="3"/>
      <c r="E304" s="4">
        <f>SUM(E301:E303)</f>
        <v>239000</v>
      </c>
      <c r="F304" s="4">
        <f t="shared" ref="F304:K304" si="128">SUM(F301:F303)</f>
        <v>6859.3</v>
      </c>
      <c r="G304" s="4">
        <f t="shared" si="128"/>
        <v>28208.15</v>
      </c>
      <c r="H304" s="4">
        <f t="shared" si="128"/>
        <v>6348.13</v>
      </c>
      <c r="I304" s="4">
        <f t="shared" si="128"/>
        <v>2129.12</v>
      </c>
      <c r="J304" s="4">
        <f t="shared" si="128"/>
        <v>44187.6</v>
      </c>
      <c r="K304" s="4">
        <f t="shared" si="128"/>
        <v>194812.4</v>
      </c>
    </row>
    <row r="306" spans="1:126" x14ac:dyDescent="0.25">
      <c r="A306" s="86" t="s">
        <v>108</v>
      </c>
      <c r="B306" s="86"/>
      <c r="C306" s="86"/>
      <c r="D306" s="86"/>
      <c r="E306" s="86"/>
      <c r="F306" s="86"/>
      <c r="G306" s="86"/>
      <c r="H306" s="86"/>
      <c r="I306" s="86"/>
      <c r="J306" s="86"/>
      <c r="K306" s="86"/>
    </row>
    <row r="307" spans="1:126" x14ac:dyDescent="0.25">
      <c r="A307" t="s">
        <v>109</v>
      </c>
      <c r="B307" t="s">
        <v>110</v>
      </c>
      <c r="C307" s="32" t="s">
        <v>472</v>
      </c>
      <c r="D307" t="s">
        <v>317</v>
      </c>
      <c r="E307" s="1">
        <v>32272.44</v>
      </c>
      <c r="F307" s="1">
        <f>E307*0.0287</f>
        <v>926.22</v>
      </c>
      <c r="G307" s="1">
        <v>0</v>
      </c>
      <c r="H307" s="1">
        <f t="shared" ref="H307:H317" si="129">E307*0.0304</f>
        <v>981.08</v>
      </c>
      <c r="I307" s="1">
        <v>25</v>
      </c>
      <c r="J307" s="1">
        <f t="shared" ref="J307:J308" si="130">F307+G307+H307+I307</f>
        <v>1932.3</v>
      </c>
      <c r="K307" s="30">
        <f t="shared" ref="K307:K308" si="131">E307-J307</f>
        <v>30340.14</v>
      </c>
    </row>
    <row r="308" spans="1:126" x14ac:dyDescent="0.25">
      <c r="A308" t="s">
        <v>111</v>
      </c>
      <c r="B308" t="s">
        <v>15</v>
      </c>
      <c r="C308" s="32" t="s">
        <v>472</v>
      </c>
      <c r="D308" t="s">
        <v>317</v>
      </c>
      <c r="E308" s="1">
        <v>21338.85</v>
      </c>
      <c r="F308" s="1">
        <f t="shared" ref="F308:F317" si="132">E308*0.0287</f>
        <v>612.41999999999996</v>
      </c>
      <c r="G308" s="1">
        <v>0</v>
      </c>
      <c r="H308" s="1">
        <f t="shared" si="129"/>
        <v>648.70000000000005</v>
      </c>
      <c r="I308" s="1">
        <v>25</v>
      </c>
      <c r="J308" s="1">
        <f t="shared" si="130"/>
        <v>1286.1199999999999</v>
      </c>
      <c r="K308" s="30">
        <f t="shared" si="131"/>
        <v>20052.73</v>
      </c>
    </row>
    <row r="309" spans="1:126" x14ac:dyDescent="0.25">
      <c r="A309" t="s">
        <v>112</v>
      </c>
      <c r="B309" t="s">
        <v>19</v>
      </c>
      <c r="C309" s="32" t="s">
        <v>471</v>
      </c>
      <c r="D309" t="s">
        <v>317</v>
      </c>
      <c r="E309" s="1">
        <v>41000</v>
      </c>
      <c r="F309" s="1">
        <f t="shared" si="132"/>
        <v>1176.7</v>
      </c>
      <c r="G309" s="1">
        <v>583.79</v>
      </c>
      <c r="H309" s="1">
        <f t="shared" si="129"/>
        <v>1246.4000000000001</v>
      </c>
      <c r="I309" s="1">
        <v>1050</v>
      </c>
      <c r="J309" s="1">
        <v>4056.89</v>
      </c>
      <c r="K309" s="30">
        <v>36943.11</v>
      </c>
    </row>
    <row r="310" spans="1:126" x14ac:dyDescent="0.25">
      <c r="A310" t="s">
        <v>113</v>
      </c>
      <c r="B310" t="s">
        <v>114</v>
      </c>
      <c r="C310" s="32" t="s">
        <v>471</v>
      </c>
      <c r="D310" t="s">
        <v>314</v>
      </c>
      <c r="E310" s="1">
        <v>86000</v>
      </c>
      <c r="F310" s="1">
        <f t="shared" si="132"/>
        <v>2468.1999999999998</v>
      </c>
      <c r="G310" s="1">
        <v>8812.2199999999993</v>
      </c>
      <c r="H310" s="1">
        <f t="shared" si="129"/>
        <v>2614.4</v>
      </c>
      <c r="I310" s="1">
        <v>195</v>
      </c>
      <c r="J310" s="1">
        <f t="shared" ref="J310:J316" si="133">F310+G310+H310+I310</f>
        <v>14089.82</v>
      </c>
      <c r="K310" s="30">
        <f t="shared" ref="K310:K316" si="134">E310-J310</f>
        <v>71910.179999999993</v>
      </c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</row>
    <row r="311" spans="1:126" x14ac:dyDescent="0.25">
      <c r="A311" t="s">
        <v>344</v>
      </c>
      <c r="B311" t="s">
        <v>343</v>
      </c>
      <c r="C311" s="32" t="s">
        <v>472</v>
      </c>
      <c r="D311" t="s">
        <v>317</v>
      </c>
      <c r="E311" s="1">
        <v>41000</v>
      </c>
      <c r="F311" s="1">
        <f t="shared" si="132"/>
        <v>1176.7</v>
      </c>
      <c r="G311" s="1">
        <v>583.79</v>
      </c>
      <c r="H311" s="1">
        <f t="shared" si="129"/>
        <v>1246.4000000000001</v>
      </c>
      <c r="I311" s="1">
        <v>3278.33</v>
      </c>
      <c r="J311" s="1">
        <v>6285.22</v>
      </c>
      <c r="K311" s="30">
        <v>34714.78</v>
      </c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</row>
    <row r="312" spans="1:126" x14ac:dyDescent="0.25">
      <c r="A312" t="s">
        <v>301</v>
      </c>
      <c r="B312" t="s">
        <v>300</v>
      </c>
      <c r="C312" s="32" t="s">
        <v>471</v>
      </c>
      <c r="D312" t="s">
        <v>317</v>
      </c>
      <c r="E312" s="1">
        <v>41000</v>
      </c>
      <c r="F312" s="1">
        <f t="shared" si="132"/>
        <v>1176.7</v>
      </c>
      <c r="G312" s="1">
        <v>583.79</v>
      </c>
      <c r="H312" s="1">
        <f t="shared" si="129"/>
        <v>1246.4000000000001</v>
      </c>
      <c r="I312" s="1">
        <v>25</v>
      </c>
      <c r="J312" s="1">
        <f t="shared" si="133"/>
        <v>3031.89</v>
      </c>
      <c r="K312" s="30">
        <v>37968.11</v>
      </c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</row>
    <row r="313" spans="1:126" x14ac:dyDescent="0.25">
      <c r="A313" t="s">
        <v>323</v>
      </c>
      <c r="B313" t="s">
        <v>116</v>
      </c>
      <c r="C313" s="32" t="s">
        <v>471</v>
      </c>
      <c r="D313" t="s">
        <v>317</v>
      </c>
      <c r="E313" s="1">
        <v>41000</v>
      </c>
      <c r="F313" s="1">
        <f t="shared" si="132"/>
        <v>1176.7</v>
      </c>
      <c r="G313" s="1">
        <v>583.79</v>
      </c>
      <c r="H313" s="1">
        <f t="shared" si="129"/>
        <v>1246.4000000000001</v>
      </c>
      <c r="I313" s="1">
        <v>1627.62</v>
      </c>
      <c r="J313" s="1">
        <v>4431.99</v>
      </c>
      <c r="K313" s="30">
        <v>36568.01</v>
      </c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</row>
    <row r="314" spans="1:126" x14ac:dyDescent="0.25">
      <c r="A314" t="s">
        <v>346</v>
      </c>
      <c r="B314" t="s">
        <v>62</v>
      </c>
      <c r="C314" s="32" t="s">
        <v>471</v>
      </c>
      <c r="D314" t="s">
        <v>317</v>
      </c>
      <c r="E314" s="1">
        <v>41000</v>
      </c>
      <c r="F314" s="1">
        <f t="shared" si="132"/>
        <v>1176.7</v>
      </c>
      <c r="G314" s="1">
        <v>583.79</v>
      </c>
      <c r="H314" s="1">
        <f t="shared" si="129"/>
        <v>1246.4000000000001</v>
      </c>
      <c r="I314" s="1">
        <v>25</v>
      </c>
      <c r="J314" s="1">
        <v>3131.89</v>
      </c>
      <c r="K314" s="30">
        <v>37868.11</v>
      </c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</row>
    <row r="315" spans="1:126" x14ac:dyDescent="0.25">
      <c r="A315" t="s">
        <v>345</v>
      </c>
      <c r="B315" t="s">
        <v>62</v>
      </c>
      <c r="C315" s="32" t="s">
        <v>471</v>
      </c>
      <c r="D315" t="s">
        <v>317</v>
      </c>
      <c r="E315" s="15">
        <v>36000</v>
      </c>
      <c r="F315" s="1">
        <f t="shared" si="132"/>
        <v>1033.2</v>
      </c>
      <c r="G315" s="1">
        <v>0</v>
      </c>
      <c r="H315" s="1">
        <f t="shared" si="129"/>
        <v>1094.4000000000001</v>
      </c>
      <c r="I315" s="1">
        <v>25</v>
      </c>
      <c r="J315" s="1">
        <f t="shared" si="133"/>
        <v>2152.6</v>
      </c>
      <c r="K315" s="1">
        <v>33847.4</v>
      </c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</row>
    <row r="316" spans="1:126" x14ac:dyDescent="0.25">
      <c r="A316" t="s">
        <v>278</v>
      </c>
      <c r="B316" t="s">
        <v>287</v>
      </c>
      <c r="C316" s="32" t="s">
        <v>471</v>
      </c>
      <c r="D316" t="s">
        <v>317</v>
      </c>
      <c r="E316" s="1">
        <v>39000</v>
      </c>
      <c r="F316" s="1">
        <f t="shared" si="132"/>
        <v>1119.3</v>
      </c>
      <c r="G316" s="1">
        <v>301.52</v>
      </c>
      <c r="H316" s="1">
        <f t="shared" si="129"/>
        <v>1185.5999999999999</v>
      </c>
      <c r="I316" s="1">
        <v>187</v>
      </c>
      <c r="J316" s="1">
        <f t="shared" si="133"/>
        <v>2793.42</v>
      </c>
      <c r="K316" s="1">
        <f t="shared" si="134"/>
        <v>36206.58</v>
      </c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</row>
    <row r="317" spans="1:126" x14ac:dyDescent="0.25">
      <c r="A317" t="s">
        <v>277</v>
      </c>
      <c r="B317" t="s">
        <v>145</v>
      </c>
      <c r="C317" s="32" t="s">
        <v>471</v>
      </c>
      <c r="D317" t="s">
        <v>317</v>
      </c>
      <c r="E317" s="1">
        <v>41000</v>
      </c>
      <c r="F317" s="1">
        <f t="shared" si="132"/>
        <v>1176.7</v>
      </c>
      <c r="G317" s="1">
        <v>405.27</v>
      </c>
      <c r="H317" s="1">
        <f t="shared" si="129"/>
        <v>1246.4000000000001</v>
      </c>
      <c r="I317" s="1">
        <v>1215.1199999999999</v>
      </c>
      <c r="J317" s="1">
        <v>4179.49</v>
      </c>
      <c r="K317" s="1">
        <v>36820.51</v>
      </c>
    </row>
    <row r="318" spans="1:126" x14ac:dyDescent="0.25">
      <c r="A318" s="3" t="s">
        <v>13</v>
      </c>
      <c r="B318" s="3">
        <v>11</v>
      </c>
      <c r="C318" s="34"/>
      <c r="D318" s="3"/>
      <c r="E318" s="4">
        <f t="shared" ref="E318:I318" si="135">SUM(E307:E317)</f>
        <v>460611.29</v>
      </c>
      <c r="F318" s="4">
        <f t="shared" si="135"/>
        <v>13219.54</v>
      </c>
      <c r="G318" s="4">
        <f t="shared" si="135"/>
        <v>12437.96</v>
      </c>
      <c r="H318" s="4">
        <f t="shared" si="135"/>
        <v>14002.58</v>
      </c>
      <c r="I318" s="4">
        <f t="shared" si="135"/>
        <v>7678.07</v>
      </c>
      <c r="J318" s="4">
        <f>SUM(J307:J317)</f>
        <v>47371.63</v>
      </c>
      <c r="K318" s="4">
        <f>SUM(K307:K317)</f>
        <v>413239.66</v>
      </c>
    </row>
    <row r="320" spans="1:126" x14ac:dyDescent="0.25">
      <c r="A320" s="31" t="s">
        <v>117</v>
      </c>
      <c r="B320" s="31"/>
      <c r="C320" s="40"/>
      <c r="D320" s="31"/>
      <c r="E320" s="31"/>
      <c r="F320" s="31"/>
      <c r="G320" s="31"/>
      <c r="H320" s="31"/>
      <c r="I320" s="31"/>
      <c r="J320" s="31"/>
      <c r="K320" s="31"/>
    </row>
    <row r="321" spans="1:126" x14ac:dyDescent="0.25">
      <c r="A321" s="5" t="s">
        <v>118</v>
      </c>
      <c r="B321" s="5" t="s">
        <v>107</v>
      </c>
      <c r="C321" s="39" t="s">
        <v>471</v>
      </c>
      <c r="D321" s="5" t="s">
        <v>314</v>
      </c>
      <c r="E321" s="30">
        <v>66000</v>
      </c>
      <c r="F321" s="30">
        <f>E321*0.0287</f>
        <v>1894.2</v>
      </c>
      <c r="G321" s="30">
        <v>0</v>
      </c>
      <c r="H321" s="30">
        <f>E321*0.0304</f>
        <v>2006.4</v>
      </c>
      <c r="I321" s="30">
        <v>2405.2399999999998</v>
      </c>
      <c r="J321" s="30">
        <v>10701.55</v>
      </c>
      <c r="K321" s="30">
        <f>E321-J321</f>
        <v>55298.45</v>
      </c>
    </row>
    <row r="322" spans="1:126" x14ac:dyDescent="0.25">
      <c r="A322" s="6" t="s">
        <v>13</v>
      </c>
      <c r="B322" s="6">
        <v>1</v>
      </c>
      <c r="C322" s="40"/>
      <c r="D322" s="6"/>
      <c r="E322" s="50">
        <f t="shared" ref="E322:K322" si="136">SUM(E321)</f>
        <v>66000</v>
      </c>
      <c r="F322" s="50">
        <f t="shared" si="136"/>
        <v>1894.2</v>
      </c>
      <c r="G322" s="50">
        <f t="shared" si="136"/>
        <v>0</v>
      </c>
      <c r="H322" s="50">
        <f t="shared" si="136"/>
        <v>2006.4</v>
      </c>
      <c r="I322" s="50">
        <f t="shared" si="136"/>
        <v>2405.2399999999998</v>
      </c>
      <c r="J322" s="50">
        <f t="shared" si="136"/>
        <v>10701.55</v>
      </c>
      <c r="K322" s="50">
        <f t="shared" si="136"/>
        <v>55298.45</v>
      </c>
    </row>
    <row r="324" spans="1:126" x14ac:dyDescent="0.25">
      <c r="A324" s="10" t="s">
        <v>119</v>
      </c>
      <c r="B324" s="10"/>
      <c r="C324" s="36"/>
      <c r="D324" s="12"/>
      <c r="E324" s="10"/>
      <c r="F324" s="10"/>
      <c r="G324" s="10"/>
      <c r="H324" s="10"/>
      <c r="I324" s="10"/>
      <c r="J324" s="10"/>
      <c r="K324" s="10"/>
    </row>
    <row r="325" spans="1:126" x14ac:dyDescent="0.25">
      <c r="A325" t="s">
        <v>279</v>
      </c>
      <c r="B325" t="s">
        <v>131</v>
      </c>
      <c r="C325" s="32" t="s">
        <v>472</v>
      </c>
      <c r="D325" t="s">
        <v>317</v>
      </c>
      <c r="E325" s="1">
        <v>76000</v>
      </c>
      <c r="F325" s="1">
        <f>E325*0.0287</f>
        <v>2181.1999999999998</v>
      </c>
      <c r="G325" s="1">
        <v>6497.56</v>
      </c>
      <c r="H325" s="1">
        <f>E325*0.0304</f>
        <v>2310.4</v>
      </c>
      <c r="I325" s="1">
        <v>195</v>
      </c>
      <c r="J325" s="1">
        <f>F325+G325+H325+I325</f>
        <v>11184.16</v>
      </c>
      <c r="K325" s="1">
        <f>E325-J325</f>
        <v>64815.839999999997</v>
      </c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</row>
    <row r="326" spans="1:126" x14ac:dyDescent="0.25">
      <c r="A326" t="s">
        <v>120</v>
      </c>
      <c r="B326" t="s">
        <v>121</v>
      </c>
      <c r="C326" s="32" t="s">
        <v>471</v>
      </c>
      <c r="D326" t="s">
        <v>314</v>
      </c>
      <c r="E326" s="1">
        <v>81000</v>
      </c>
      <c r="F326" s="1">
        <f t="shared" ref="F326:F334" si="137">E326*0.0287</f>
        <v>2324.6999999999998</v>
      </c>
      <c r="G326" s="1">
        <v>7636.09</v>
      </c>
      <c r="H326" s="1">
        <f t="shared" ref="H326:H331" si="138">E326*0.0304</f>
        <v>2462.4</v>
      </c>
      <c r="I326" s="1">
        <v>187</v>
      </c>
      <c r="J326" s="1">
        <v>12610.19</v>
      </c>
      <c r="K326" s="1">
        <v>68389.81</v>
      </c>
    </row>
    <row r="327" spans="1:126" x14ac:dyDescent="0.25">
      <c r="A327" t="s">
        <v>122</v>
      </c>
      <c r="B327" t="s">
        <v>56</v>
      </c>
      <c r="C327" s="32" t="s">
        <v>472</v>
      </c>
      <c r="D327" t="s">
        <v>317</v>
      </c>
      <c r="E327" s="1">
        <v>24150</v>
      </c>
      <c r="F327" s="1">
        <f t="shared" si="137"/>
        <v>693.11</v>
      </c>
      <c r="G327" s="1">
        <v>0</v>
      </c>
      <c r="H327" s="1">
        <f t="shared" si="138"/>
        <v>734.16</v>
      </c>
      <c r="I327" s="1">
        <v>271</v>
      </c>
      <c r="J327" s="1">
        <f t="shared" ref="J327:J329" si="139">F327+G327+H327+I327</f>
        <v>1698.27</v>
      </c>
      <c r="K327" s="1">
        <f t="shared" ref="K327:K329" si="140">E327-J327</f>
        <v>22451.73</v>
      </c>
    </row>
    <row r="328" spans="1:126" x14ac:dyDescent="0.25">
      <c r="A328" t="s">
        <v>123</v>
      </c>
      <c r="B328" t="s">
        <v>124</v>
      </c>
      <c r="C328" s="32" t="s">
        <v>471</v>
      </c>
      <c r="D328" t="s">
        <v>317</v>
      </c>
      <c r="E328" s="1">
        <v>81000</v>
      </c>
      <c r="F328" s="1">
        <f t="shared" si="137"/>
        <v>2324.6999999999998</v>
      </c>
      <c r="G328" s="1">
        <v>7338.56</v>
      </c>
      <c r="H328" s="1">
        <f t="shared" si="138"/>
        <v>2462.4</v>
      </c>
      <c r="I328" s="1">
        <v>1755.12</v>
      </c>
      <c r="J328" s="1">
        <v>14000.78</v>
      </c>
      <c r="K328" s="1">
        <f t="shared" si="140"/>
        <v>66999.22</v>
      </c>
    </row>
    <row r="329" spans="1:126" x14ac:dyDescent="0.25">
      <c r="A329" t="s">
        <v>125</v>
      </c>
      <c r="B329" t="s">
        <v>271</v>
      </c>
      <c r="C329" s="32" t="s">
        <v>471</v>
      </c>
      <c r="D329" t="s">
        <v>314</v>
      </c>
      <c r="E329" s="1">
        <v>41000</v>
      </c>
      <c r="F329" s="1">
        <f t="shared" si="137"/>
        <v>1176.7</v>
      </c>
      <c r="G329" s="1">
        <v>583.79</v>
      </c>
      <c r="H329" s="1">
        <f t="shared" si="138"/>
        <v>1246.4000000000001</v>
      </c>
      <c r="I329" s="1">
        <v>665</v>
      </c>
      <c r="J329" s="1">
        <f t="shared" si="139"/>
        <v>3671.89</v>
      </c>
      <c r="K329" s="1">
        <f t="shared" si="140"/>
        <v>37328.11</v>
      </c>
    </row>
    <row r="330" spans="1:126" x14ac:dyDescent="0.25">
      <c r="A330" t="s">
        <v>304</v>
      </c>
      <c r="B330" t="s">
        <v>128</v>
      </c>
      <c r="C330" s="32" t="s">
        <v>471</v>
      </c>
      <c r="D330" t="s">
        <v>317</v>
      </c>
      <c r="E330" s="1">
        <v>41000</v>
      </c>
      <c r="F330" s="1">
        <f t="shared" si="137"/>
        <v>1176.7</v>
      </c>
      <c r="G330" s="1">
        <v>583.79</v>
      </c>
      <c r="H330" s="1">
        <f t="shared" si="138"/>
        <v>1246.4000000000001</v>
      </c>
      <c r="I330" s="1">
        <v>925</v>
      </c>
      <c r="J330" s="1">
        <f t="shared" ref="J330:J334" si="141">F330+G330+H330+I330</f>
        <v>3931.89</v>
      </c>
      <c r="K330" s="1">
        <f t="shared" ref="K330:K334" si="142">E330-J330</f>
        <v>37068.11</v>
      </c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</row>
    <row r="331" spans="1:126" x14ac:dyDescent="0.25">
      <c r="A331" t="s">
        <v>303</v>
      </c>
      <c r="B331" t="s">
        <v>302</v>
      </c>
      <c r="C331" s="32" t="s">
        <v>472</v>
      </c>
      <c r="D331" t="s">
        <v>317</v>
      </c>
      <c r="E331" s="1">
        <v>59000</v>
      </c>
      <c r="F331" s="1">
        <f t="shared" si="137"/>
        <v>1693.3</v>
      </c>
      <c r="G331" s="1">
        <v>3298.5</v>
      </c>
      <c r="H331" s="1">
        <f t="shared" si="138"/>
        <v>1793.6</v>
      </c>
      <c r="I331" s="1">
        <v>187</v>
      </c>
      <c r="J331" s="1">
        <f t="shared" si="141"/>
        <v>6972.4</v>
      </c>
      <c r="K331" s="1">
        <f t="shared" si="142"/>
        <v>52027.6</v>
      </c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</row>
    <row r="332" spans="1:126" x14ac:dyDescent="0.25">
      <c r="A332" t="s">
        <v>432</v>
      </c>
      <c r="B332" t="s">
        <v>380</v>
      </c>
      <c r="C332" s="32" t="s">
        <v>471</v>
      </c>
      <c r="D332" t="s">
        <v>317</v>
      </c>
      <c r="E332" s="1">
        <v>32000</v>
      </c>
      <c r="F332" s="1">
        <f t="shared" ref="F332" si="143">E332*0.0287</f>
        <v>918.4</v>
      </c>
      <c r="G332" s="1">
        <v>0</v>
      </c>
      <c r="H332" s="1">
        <f t="shared" ref="H332" si="144">E332*0.0304</f>
        <v>972.8</v>
      </c>
      <c r="I332" s="1">
        <v>25</v>
      </c>
      <c r="J332" s="1">
        <f t="shared" ref="J332" si="145">F332+G332+H332+I332</f>
        <v>1916.2</v>
      </c>
      <c r="K332" s="1">
        <f t="shared" ref="K332" si="146">E332-J332</f>
        <v>30083.8</v>
      </c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</row>
    <row r="333" spans="1:126" x14ac:dyDescent="0.25">
      <c r="A333" t="s">
        <v>126</v>
      </c>
      <c r="B333" t="s">
        <v>17</v>
      </c>
      <c r="C333" s="32" t="s">
        <v>472</v>
      </c>
      <c r="D333" t="s">
        <v>317</v>
      </c>
      <c r="E333" s="1">
        <v>125000</v>
      </c>
      <c r="F333" s="1">
        <f t="shared" si="137"/>
        <v>3587.5</v>
      </c>
      <c r="G333" s="1">
        <v>17985.990000000002</v>
      </c>
      <c r="H333" s="1">
        <v>3800</v>
      </c>
      <c r="I333" s="1">
        <v>277.5</v>
      </c>
      <c r="J333" s="1">
        <f t="shared" si="141"/>
        <v>25650.99</v>
      </c>
      <c r="K333" s="1">
        <f t="shared" si="142"/>
        <v>99349.01</v>
      </c>
    </row>
    <row r="334" spans="1:126" x14ac:dyDescent="0.25">
      <c r="A334" t="s">
        <v>516</v>
      </c>
      <c r="B334" t="s">
        <v>517</v>
      </c>
      <c r="C334" s="32" t="s">
        <v>471</v>
      </c>
      <c r="D334" t="s">
        <v>317</v>
      </c>
      <c r="E334" s="1">
        <v>31350</v>
      </c>
      <c r="F334" s="1">
        <f t="shared" si="137"/>
        <v>899.75</v>
      </c>
      <c r="G334" s="1">
        <v>0</v>
      </c>
      <c r="H334" s="1">
        <v>953.04</v>
      </c>
      <c r="I334" s="1">
        <v>1947</v>
      </c>
      <c r="J334" s="1">
        <f t="shared" si="141"/>
        <v>3799.79</v>
      </c>
      <c r="K334" s="1">
        <f t="shared" si="142"/>
        <v>27550.21</v>
      </c>
    </row>
    <row r="335" spans="1:126" x14ac:dyDescent="0.25">
      <c r="A335" s="3" t="s">
        <v>13</v>
      </c>
      <c r="B335" s="3">
        <v>10</v>
      </c>
      <c r="C335" s="34"/>
      <c r="D335" s="3"/>
      <c r="E335" s="4">
        <f>SUM(E325:E334)</f>
        <v>591500</v>
      </c>
      <c r="F335" s="4">
        <f>SUM(F325:F334)</f>
        <v>16976.060000000001</v>
      </c>
      <c r="G335" s="4">
        <f>SUM(G325:G334)</f>
        <v>43924.28</v>
      </c>
      <c r="H335" s="4">
        <f t="shared" ref="H335" si="147">SUM(H325:H333)</f>
        <v>17028.560000000001</v>
      </c>
      <c r="I335" s="4">
        <f>SUM(I325:I334)</f>
        <v>6434.62</v>
      </c>
      <c r="J335" s="4">
        <f>SUM(J325:J334)</f>
        <v>85436.56</v>
      </c>
      <c r="K335" s="4">
        <f>SUM(K325:K334)</f>
        <v>506063.44</v>
      </c>
    </row>
    <row r="337" spans="1:126" x14ac:dyDescent="0.25">
      <c r="A337" s="10" t="s">
        <v>401</v>
      </c>
      <c r="B337" s="10"/>
      <c r="C337" s="36"/>
      <c r="D337" s="12"/>
      <c r="E337" s="10"/>
      <c r="F337" s="10"/>
      <c r="G337" s="10"/>
      <c r="H337" s="10"/>
      <c r="I337" s="10"/>
      <c r="J337" s="10"/>
      <c r="K337" s="10"/>
    </row>
    <row r="338" spans="1:126" x14ac:dyDescent="0.25">
      <c r="A338" t="s">
        <v>127</v>
      </c>
      <c r="B338" t="s">
        <v>128</v>
      </c>
      <c r="C338" s="32" t="s">
        <v>471</v>
      </c>
      <c r="D338" t="s">
        <v>314</v>
      </c>
      <c r="E338" s="1">
        <v>66000</v>
      </c>
      <c r="F338" s="1">
        <f>E338*0.0287</f>
        <v>1894.2</v>
      </c>
      <c r="G338" s="1">
        <v>4615.76</v>
      </c>
      <c r="H338" s="1">
        <f>E338*0.0304</f>
        <v>2006.4</v>
      </c>
      <c r="I338" s="1">
        <v>377.5</v>
      </c>
      <c r="J338" s="1">
        <f t="shared" ref="J338:J341" si="148">F338+G338+H338+I338</f>
        <v>8893.86</v>
      </c>
      <c r="K338" s="1">
        <f t="shared" ref="K338:K341" si="149">E338-J338</f>
        <v>57106.14</v>
      </c>
    </row>
    <row r="339" spans="1:126" x14ac:dyDescent="0.25">
      <c r="A339" t="s">
        <v>129</v>
      </c>
      <c r="B339" t="s">
        <v>280</v>
      </c>
      <c r="C339" s="32" t="s">
        <v>471</v>
      </c>
      <c r="D339" t="s">
        <v>314</v>
      </c>
      <c r="E339" s="1">
        <v>66000</v>
      </c>
      <c r="F339" s="1">
        <f t="shared" ref="F339:F341" si="150">E339*0.0287</f>
        <v>1894.2</v>
      </c>
      <c r="G339" s="1">
        <v>4377.7299999999996</v>
      </c>
      <c r="H339" s="1">
        <f t="shared" ref="H339:H341" si="151">E339*0.0304</f>
        <v>2006.4</v>
      </c>
      <c r="I339" s="1">
        <v>1627.62</v>
      </c>
      <c r="J339" s="1">
        <v>9873.9500000000007</v>
      </c>
      <c r="K339" s="1">
        <v>56126.05</v>
      </c>
    </row>
    <row r="340" spans="1:126" x14ac:dyDescent="0.25">
      <c r="A340" t="s">
        <v>130</v>
      </c>
      <c r="B340" t="s">
        <v>131</v>
      </c>
      <c r="C340" s="32" t="s">
        <v>472</v>
      </c>
      <c r="D340" t="s">
        <v>314</v>
      </c>
      <c r="E340" s="1">
        <v>60000</v>
      </c>
      <c r="F340" s="1">
        <v>1722</v>
      </c>
      <c r="G340" s="1">
        <v>3486.68</v>
      </c>
      <c r="H340" s="1">
        <f t="shared" si="151"/>
        <v>1824</v>
      </c>
      <c r="I340" s="1">
        <v>195</v>
      </c>
      <c r="J340" s="1">
        <v>7227.68</v>
      </c>
      <c r="K340" s="1">
        <v>52772.32</v>
      </c>
    </row>
    <row r="341" spans="1:126" x14ac:dyDescent="0.25">
      <c r="A341" t="s">
        <v>132</v>
      </c>
      <c r="B341" t="s">
        <v>17</v>
      </c>
      <c r="C341" s="32" t="s">
        <v>471</v>
      </c>
      <c r="D341" t="s">
        <v>314</v>
      </c>
      <c r="E341" s="1">
        <v>81000</v>
      </c>
      <c r="F341" s="1">
        <f t="shared" si="150"/>
        <v>2324.6999999999998</v>
      </c>
      <c r="G341" s="1">
        <v>7636.09</v>
      </c>
      <c r="H341" s="1">
        <f t="shared" si="151"/>
        <v>2462.4</v>
      </c>
      <c r="I341" s="1">
        <v>417.5</v>
      </c>
      <c r="J341" s="1">
        <f t="shared" si="148"/>
        <v>12840.69</v>
      </c>
      <c r="K341" s="1">
        <f t="shared" si="149"/>
        <v>68159.31</v>
      </c>
    </row>
    <row r="342" spans="1:126" x14ac:dyDescent="0.25">
      <c r="A342" t="s">
        <v>405</v>
      </c>
      <c r="B342" s="23" t="s">
        <v>128</v>
      </c>
      <c r="C342" s="32" t="s">
        <v>471</v>
      </c>
      <c r="D342" t="s">
        <v>317</v>
      </c>
      <c r="E342" s="1">
        <v>60000</v>
      </c>
      <c r="F342" s="1">
        <f>E342*0.0287</f>
        <v>1722</v>
      </c>
      <c r="G342" s="1">
        <v>3486.68</v>
      </c>
      <c r="H342" s="1">
        <f>E342*0.0304</f>
        <v>1824</v>
      </c>
      <c r="I342" s="1">
        <v>25</v>
      </c>
      <c r="J342" s="1">
        <f>F342+G342+H342+I342</f>
        <v>7057.68</v>
      </c>
      <c r="K342" s="1">
        <f>E342-J342</f>
        <v>52942.32</v>
      </c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</row>
    <row r="343" spans="1:126" x14ac:dyDescent="0.25">
      <c r="A343" t="s">
        <v>402</v>
      </c>
      <c r="B343" t="s">
        <v>17</v>
      </c>
      <c r="C343" s="32" t="s">
        <v>471</v>
      </c>
      <c r="D343" t="s">
        <v>317</v>
      </c>
      <c r="E343" s="1">
        <v>90000</v>
      </c>
      <c r="F343" s="1">
        <f t="shared" ref="F343" si="152">E343*0.0287</f>
        <v>2583</v>
      </c>
      <c r="G343" s="1">
        <v>9753.1200000000008</v>
      </c>
      <c r="H343" s="1">
        <f t="shared" ref="H343" si="153">E343*0.0304</f>
        <v>2736</v>
      </c>
      <c r="I343" s="1">
        <v>277.5</v>
      </c>
      <c r="J343" s="1">
        <f t="shared" ref="J343" si="154">F343+G343+H343+I343</f>
        <v>15349.62</v>
      </c>
      <c r="K343" s="1">
        <f t="shared" ref="K343" si="155">E343-J343</f>
        <v>74650.38</v>
      </c>
    </row>
    <row r="344" spans="1:126" x14ac:dyDescent="0.25">
      <c r="A344" t="s">
        <v>410</v>
      </c>
      <c r="B344" t="s">
        <v>128</v>
      </c>
      <c r="C344" s="32" t="s">
        <v>471</v>
      </c>
      <c r="D344" t="s">
        <v>317</v>
      </c>
      <c r="E344" s="1">
        <v>60000</v>
      </c>
      <c r="F344" s="1">
        <v>1291.5</v>
      </c>
      <c r="G344" s="1">
        <v>1148.33</v>
      </c>
      <c r="H344" s="1">
        <v>1368</v>
      </c>
      <c r="I344" s="1">
        <v>25</v>
      </c>
      <c r="J344" s="1">
        <v>7057.68</v>
      </c>
      <c r="K344" s="1">
        <v>52942.32</v>
      </c>
    </row>
    <row r="345" spans="1:126" x14ac:dyDescent="0.25">
      <c r="A345" s="3" t="s">
        <v>13</v>
      </c>
      <c r="B345" s="3">
        <v>7</v>
      </c>
      <c r="C345" s="34"/>
      <c r="D345" s="3"/>
      <c r="E345" s="4">
        <f>SUM(E338:E344)</f>
        <v>483000</v>
      </c>
      <c r="F345" s="4">
        <f t="shared" ref="F345:J345" si="156">SUM(F338:F344)</f>
        <v>13431.6</v>
      </c>
      <c r="G345" s="4">
        <f>SUM(G338:G344)</f>
        <v>34504.39</v>
      </c>
      <c r="H345" s="4">
        <f t="shared" si="156"/>
        <v>14227.2</v>
      </c>
      <c r="I345" s="4">
        <f t="shared" si="156"/>
        <v>2945.12</v>
      </c>
      <c r="J345" s="4">
        <f t="shared" si="156"/>
        <v>68301.16</v>
      </c>
      <c r="K345" s="4">
        <f>SUM(K338:K344)</f>
        <v>414698.84</v>
      </c>
    </row>
    <row r="347" spans="1:126" x14ac:dyDescent="0.25">
      <c r="A347" s="10" t="s">
        <v>133</v>
      </c>
      <c r="B347" s="10"/>
      <c r="C347" s="36"/>
      <c r="D347" s="12"/>
      <c r="E347" s="10"/>
      <c r="F347" s="10"/>
      <c r="G347" s="10"/>
      <c r="H347" s="10"/>
      <c r="I347" s="10"/>
      <c r="J347" s="10"/>
      <c r="K347" s="10"/>
    </row>
    <row r="348" spans="1:126" x14ac:dyDescent="0.25">
      <c r="A348" t="s">
        <v>134</v>
      </c>
      <c r="B348" t="s">
        <v>272</v>
      </c>
      <c r="C348" s="32" t="s">
        <v>471</v>
      </c>
      <c r="D348" t="s">
        <v>314</v>
      </c>
      <c r="E348" s="1">
        <v>41000</v>
      </c>
      <c r="F348" s="1">
        <f>E348*0.0287</f>
        <v>1176.7</v>
      </c>
      <c r="G348" s="1">
        <v>583.79</v>
      </c>
      <c r="H348" s="1">
        <f>E348*0.0304</f>
        <v>1246.4000000000001</v>
      </c>
      <c r="I348" s="1">
        <v>377.5</v>
      </c>
      <c r="J348" s="1">
        <f t="shared" ref="J348:J350" si="157">F348+G348+H348+I348</f>
        <v>3384.39</v>
      </c>
      <c r="K348" s="1">
        <f t="shared" ref="K348:K350" si="158">E348-J348</f>
        <v>37615.61</v>
      </c>
    </row>
    <row r="349" spans="1:126" x14ac:dyDescent="0.25">
      <c r="A349" t="s">
        <v>136</v>
      </c>
      <c r="B349" t="s">
        <v>273</v>
      </c>
      <c r="C349" s="32" t="s">
        <v>472</v>
      </c>
      <c r="D349" t="s">
        <v>314</v>
      </c>
      <c r="E349" s="1">
        <v>41000</v>
      </c>
      <c r="F349" s="1">
        <f t="shared" ref="F349:F350" si="159">E349*0.0287</f>
        <v>1176.7</v>
      </c>
      <c r="G349" s="1">
        <v>583.79</v>
      </c>
      <c r="H349" s="1">
        <f t="shared" ref="H349:H350" si="160">E349*0.0304</f>
        <v>1246.4000000000001</v>
      </c>
      <c r="I349" s="1">
        <v>307</v>
      </c>
      <c r="J349" s="1">
        <f t="shared" si="157"/>
        <v>3313.89</v>
      </c>
      <c r="K349" s="1">
        <f t="shared" si="158"/>
        <v>37686.11</v>
      </c>
    </row>
    <row r="350" spans="1:126" x14ac:dyDescent="0.25">
      <c r="A350" t="s">
        <v>137</v>
      </c>
      <c r="B350" t="s">
        <v>273</v>
      </c>
      <c r="C350" s="32" t="s">
        <v>472</v>
      </c>
      <c r="D350" t="s">
        <v>314</v>
      </c>
      <c r="E350" s="1">
        <v>41000</v>
      </c>
      <c r="F350" s="1">
        <f t="shared" si="159"/>
        <v>1176.7</v>
      </c>
      <c r="G350" s="1">
        <v>583.79</v>
      </c>
      <c r="H350" s="1">
        <f t="shared" si="160"/>
        <v>1246.4000000000001</v>
      </c>
      <c r="I350" s="1">
        <v>25</v>
      </c>
      <c r="J350" s="1">
        <f t="shared" si="157"/>
        <v>3031.89</v>
      </c>
      <c r="K350" s="1">
        <f t="shared" si="158"/>
        <v>37968.11</v>
      </c>
    </row>
    <row r="351" spans="1:126" x14ac:dyDescent="0.25">
      <c r="A351" s="3" t="s">
        <v>13</v>
      </c>
      <c r="B351" s="3">
        <v>3</v>
      </c>
      <c r="C351" s="34"/>
      <c r="D351" s="3"/>
      <c r="E351" s="4">
        <f t="shared" ref="E351:K351" si="161">SUM(E348:E350)</f>
        <v>123000</v>
      </c>
      <c r="F351" s="4">
        <f t="shared" si="161"/>
        <v>3530.1</v>
      </c>
      <c r="G351" s="4">
        <f t="shared" si="161"/>
        <v>1751.37</v>
      </c>
      <c r="H351" s="4">
        <f t="shared" si="161"/>
        <v>3739.2</v>
      </c>
      <c r="I351" s="4">
        <f t="shared" si="161"/>
        <v>709.5</v>
      </c>
      <c r="J351" s="4">
        <f t="shared" si="161"/>
        <v>9730.17</v>
      </c>
      <c r="K351" s="4">
        <f t="shared" si="161"/>
        <v>113269.83</v>
      </c>
    </row>
    <row r="353" spans="1:126" x14ac:dyDescent="0.25">
      <c r="A353" s="2" t="s">
        <v>458</v>
      </c>
    </row>
    <row r="354" spans="1:126" s="3" customFormat="1" x14ac:dyDescent="0.25">
      <c r="A354" t="s">
        <v>177</v>
      </c>
      <c r="B354" t="s">
        <v>433</v>
      </c>
      <c r="C354" s="32" t="s">
        <v>472</v>
      </c>
      <c r="D354" t="s">
        <v>314</v>
      </c>
      <c r="E354" s="1">
        <v>44000</v>
      </c>
      <c r="F354" s="1">
        <f t="shared" ref="F354" si="162">E354*0.0287</f>
        <v>1262.8</v>
      </c>
      <c r="G354" s="1">
        <v>1007.19</v>
      </c>
      <c r="H354" s="1">
        <f t="shared" ref="H354" si="163">E354*0.0304</f>
        <v>1337.6</v>
      </c>
      <c r="I354" s="1">
        <v>377.5</v>
      </c>
      <c r="J354" s="1">
        <v>3732.59</v>
      </c>
      <c r="K354" s="1">
        <f t="shared" ref="K354" si="164">E354-J354</f>
        <v>40267.410000000003</v>
      </c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M354" s="6"/>
      <c r="DN354" s="6"/>
      <c r="DO354" s="6"/>
      <c r="DP354" s="6"/>
      <c r="DQ354" s="6"/>
      <c r="DR354" s="6"/>
      <c r="DS354" s="6"/>
      <c r="DT354" s="6"/>
      <c r="DU354" s="6"/>
      <c r="DV354" s="6"/>
    </row>
    <row r="355" spans="1:126" x14ac:dyDescent="0.25">
      <c r="A355" t="s">
        <v>187</v>
      </c>
      <c r="B355" t="s">
        <v>21</v>
      </c>
      <c r="C355" s="32" t="s">
        <v>471</v>
      </c>
      <c r="D355" t="s">
        <v>314</v>
      </c>
      <c r="E355" s="1">
        <v>32000</v>
      </c>
      <c r="F355" s="1">
        <f>E355*0.0287</f>
        <v>918.4</v>
      </c>
      <c r="G355" s="1">
        <v>0</v>
      </c>
      <c r="H355" s="1">
        <f>E355*0.0304</f>
        <v>972.8</v>
      </c>
      <c r="I355" s="1">
        <v>125</v>
      </c>
      <c r="J355" s="1">
        <f>F355+G355+H355+I355</f>
        <v>2016.2</v>
      </c>
      <c r="K355" s="1">
        <f>E355-J355</f>
        <v>29983.8</v>
      </c>
    </row>
    <row r="356" spans="1:126" x14ac:dyDescent="0.25">
      <c r="A356" t="s">
        <v>115</v>
      </c>
      <c r="B356" t="s">
        <v>494</v>
      </c>
      <c r="C356" s="32" t="s">
        <v>471</v>
      </c>
      <c r="D356" t="s">
        <v>314</v>
      </c>
      <c r="E356" s="1">
        <v>61000</v>
      </c>
      <c r="F356" s="1">
        <v>1750</v>
      </c>
      <c r="G356" s="1">
        <v>3674.86</v>
      </c>
      <c r="H356" s="1">
        <v>1854.4</v>
      </c>
      <c r="I356" s="1">
        <v>1161.67</v>
      </c>
      <c r="J356" s="1">
        <v>8441.6299999999992</v>
      </c>
      <c r="K356" s="1">
        <v>52558.37</v>
      </c>
    </row>
    <row r="357" spans="1:126" x14ac:dyDescent="0.25">
      <c r="A357" s="3" t="s">
        <v>13</v>
      </c>
      <c r="B357" s="3">
        <v>3</v>
      </c>
      <c r="C357" s="34"/>
      <c r="D357" s="3"/>
      <c r="E357" s="4">
        <f>SUM(E354:E355)+E356</f>
        <v>137000</v>
      </c>
      <c r="F357" s="4">
        <f t="shared" ref="F357:K357" si="165">SUM(F354:F355)+F356</f>
        <v>3931.2</v>
      </c>
      <c r="G357" s="4">
        <f t="shared" si="165"/>
        <v>4682.05</v>
      </c>
      <c r="H357" s="4">
        <f t="shared" si="165"/>
        <v>4164.8</v>
      </c>
      <c r="I357" s="4">
        <f t="shared" si="165"/>
        <v>1664.17</v>
      </c>
      <c r="J357" s="4">
        <f t="shared" si="165"/>
        <v>14190.42</v>
      </c>
      <c r="K357" s="4">
        <f t="shared" si="165"/>
        <v>122809.58</v>
      </c>
    </row>
    <row r="359" spans="1:126" x14ac:dyDescent="0.25">
      <c r="A359" s="2" t="s">
        <v>459</v>
      </c>
    </row>
    <row r="360" spans="1:126" x14ac:dyDescent="0.25">
      <c r="A360" t="s">
        <v>166</v>
      </c>
      <c r="B360" t="s">
        <v>17</v>
      </c>
      <c r="C360" s="32" t="s">
        <v>472</v>
      </c>
      <c r="D360" t="s">
        <v>314</v>
      </c>
      <c r="E360" s="1">
        <v>96000</v>
      </c>
      <c r="F360" s="1">
        <f>E360*0.0287</f>
        <v>2755.2</v>
      </c>
      <c r="G360" s="1">
        <v>11164.47</v>
      </c>
      <c r="H360" s="1">
        <f>E360*0.0304</f>
        <v>2918.4</v>
      </c>
      <c r="I360" s="1">
        <v>25</v>
      </c>
      <c r="J360" s="1">
        <f>F360+G360+H360+I360</f>
        <v>16863.07</v>
      </c>
      <c r="K360" s="1">
        <f>E360-J360</f>
        <v>79136.929999999993</v>
      </c>
    </row>
    <row r="361" spans="1:126" x14ac:dyDescent="0.25">
      <c r="A361" t="s">
        <v>495</v>
      </c>
      <c r="B361" t="s">
        <v>496</v>
      </c>
      <c r="C361" s="32" t="s">
        <v>472</v>
      </c>
      <c r="D361" t="s">
        <v>317</v>
      </c>
      <c r="E361" s="1">
        <v>44000</v>
      </c>
      <c r="F361" s="1">
        <v>1262.8</v>
      </c>
      <c r="G361" s="1">
        <v>1007.19</v>
      </c>
      <c r="H361" s="1">
        <v>1337.6</v>
      </c>
      <c r="I361" s="1">
        <v>187</v>
      </c>
      <c r="J361" s="1">
        <v>3794.59</v>
      </c>
      <c r="K361" s="1">
        <v>40205.410000000003</v>
      </c>
    </row>
    <row r="362" spans="1:126" x14ac:dyDescent="0.25">
      <c r="A362" t="s">
        <v>497</v>
      </c>
      <c r="B362" t="s">
        <v>496</v>
      </c>
      <c r="C362" s="32" t="s">
        <v>471</v>
      </c>
      <c r="D362" t="s">
        <v>317</v>
      </c>
      <c r="E362" s="1">
        <v>44000</v>
      </c>
      <c r="F362" s="1">
        <v>1262.8</v>
      </c>
      <c r="G362" s="1">
        <v>1007.19</v>
      </c>
      <c r="H362" s="1">
        <v>1337.6</v>
      </c>
      <c r="I362" s="1">
        <v>25</v>
      </c>
      <c r="J362" s="1">
        <v>3632.59</v>
      </c>
      <c r="K362" s="1">
        <v>40367.410000000003</v>
      </c>
    </row>
    <row r="363" spans="1:126" x14ac:dyDescent="0.25">
      <c r="A363" t="s">
        <v>498</v>
      </c>
      <c r="B363" t="s">
        <v>271</v>
      </c>
      <c r="C363" s="32" t="s">
        <v>471</v>
      </c>
      <c r="D363" t="s">
        <v>317</v>
      </c>
      <c r="E363" s="1">
        <v>56000</v>
      </c>
      <c r="F363" s="1">
        <v>1607.2</v>
      </c>
      <c r="G363" s="1">
        <v>2733.96</v>
      </c>
      <c r="H363" s="1">
        <v>1702.4</v>
      </c>
      <c r="I363" s="1">
        <v>195</v>
      </c>
      <c r="J363" s="1">
        <v>6238.56</v>
      </c>
      <c r="K363" s="1">
        <v>49761.440000000002</v>
      </c>
    </row>
    <row r="364" spans="1:126" x14ac:dyDescent="0.25">
      <c r="A364" s="3" t="s">
        <v>13</v>
      </c>
      <c r="B364" s="3">
        <v>4</v>
      </c>
      <c r="C364" s="34"/>
      <c r="D364" s="3"/>
      <c r="E364" s="4">
        <f t="shared" ref="E364:K364" si="166">SUM(E360)+E361+E362+E363</f>
        <v>240000</v>
      </c>
      <c r="F364" s="4">
        <f t="shared" si="166"/>
        <v>6888</v>
      </c>
      <c r="G364" s="4">
        <f t="shared" si="166"/>
        <v>15912.81</v>
      </c>
      <c r="H364" s="4">
        <f t="shared" si="166"/>
        <v>7296</v>
      </c>
      <c r="I364" s="4">
        <f t="shared" si="166"/>
        <v>432</v>
      </c>
      <c r="J364" s="4">
        <f t="shared" si="166"/>
        <v>30528.81</v>
      </c>
      <c r="K364" s="4">
        <f t="shared" si="166"/>
        <v>209471.19</v>
      </c>
    </row>
    <row r="366" spans="1:126" s="2" customFormat="1" x14ac:dyDescent="0.25">
      <c r="A366" s="25" t="s">
        <v>460</v>
      </c>
      <c r="B366" s="25"/>
      <c r="C366" s="36"/>
      <c r="D366" s="25"/>
      <c r="E366" s="25"/>
      <c r="F366" s="25"/>
      <c r="G366" s="25"/>
      <c r="H366" s="25"/>
      <c r="I366" s="25"/>
      <c r="J366" s="25"/>
      <c r="K366" s="25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  <c r="DH366" s="6"/>
      <c r="DI366" s="6"/>
      <c r="DJ366" s="6"/>
      <c r="DK366" s="6"/>
      <c r="DL366" s="6"/>
      <c r="DM366" s="6"/>
      <c r="DN366" s="6"/>
      <c r="DO366" s="6"/>
      <c r="DP366" s="6"/>
      <c r="DQ366" s="6"/>
      <c r="DR366" s="6"/>
      <c r="DS366" s="6"/>
      <c r="DT366" s="6"/>
      <c r="DU366" s="6"/>
      <c r="DV366" s="6"/>
    </row>
    <row r="367" spans="1:126" s="2" customFormat="1" x14ac:dyDescent="0.25">
      <c r="A367" t="s">
        <v>164</v>
      </c>
      <c r="B367" t="s">
        <v>165</v>
      </c>
      <c r="C367" s="32" t="s">
        <v>471</v>
      </c>
      <c r="D367" t="s">
        <v>317</v>
      </c>
      <c r="E367" s="1">
        <v>11000</v>
      </c>
      <c r="F367" s="1">
        <f>E367*0.0287</f>
        <v>315.7</v>
      </c>
      <c r="G367" s="1">
        <v>0</v>
      </c>
      <c r="H367" s="1">
        <f>E367*0.0304</f>
        <v>334.4</v>
      </c>
      <c r="I367" s="1">
        <v>75</v>
      </c>
      <c r="J367" s="1">
        <v>725.1</v>
      </c>
      <c r="K367" s="1">
        <f t="shared" ref="K367" si="167">E367-J367</f>
        <v>10274.9</v>
      </c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6"/>
      <c r="DL367" s="6"/>
      <c r="DM367" s="6"/>
      <c r="DN367" s="6"/>
      <c r="DO367" s="6"/>
      <c r="DP367" s="6"/>
      <c r="DQ367" s="6"/>
      <c r="DR367" s="6"/>
      <c r="DS367" s="6"/>
      <c r="DT367" s="6"/>
      <c r="DU367" s="6"/>
      <c r="DV367" s="6"/>
    </row>
    <row r="368" spans="1:126" s="3" customFormat="1" x14ac:dyDescent="0.25">
      <c r="A368" t="s">
        <v>169</v>
      </c>
      <c r="B368" t="s">
        <v>170</v>
      </c>
      <c r="C368" s="32" t="s">
        <v>472</v>
      </c>
      <c r="D368" t="s">
        <v>314</v>
      </c>
      <c r="E368" s="1">
        <v>32000</v>
      </c>
      <c r="F368" s="1">
        <f t="shared" ref="F368:F372" si="168">E368*0.0287</f>
        <v>918.4</v>
      </c>
      <c r="G368" s="1">
        <v>0</v>
      </c>
      <c r="H368" s="1">
        <f t="shared" ref="H368:H372" si="169">E368*0.0304</f>
        <v>972.8</v>
      </c>
      <c r="I368" s="1">
        <v>125</v>
      </c>
      <c r="J368" s="1">
        <f t="shared" ref="J368:J370" si="170">F368+G368+H368+I368</f>
        <v>2016.2</v>
      </c>
      <c r="K368" s="1">
        <f t="shared" ref="K368:K370" si="171">E368-J368</f>
        <v>29983.8</v>
      </c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6"/>
      <c r="DL368" s="6"/>
      <c r="DM368" s="6"/>
      <c r="DN368" s="6"/>
      <c r="DO368" s="6"/>
      <c r="DP368" s="6"/>
      <c r="DQ368" s="6"/>
      <c r="DR368" s="6"/>
      <c r="DS368" s="6"/>
      <c r="DT368" s="6"/>
      <c r="DU368" s="6"/>
      <c r="DV368" s="6"/>
    </row>
    <row r="369" spans="1:126" s="3" customFormat="1" x14ac:dyDescent="0.25">
      <c r="A369" t="s">
        <v>257</v>
      </c>
      <c r="B369" t="s">
        <v>518</v>
      </c>
      <c r="C369" s="32" t="s">
        <v>471</v>
      </c>
      <c r="D369" t="s">
        <v>314</v>
      </c>
      <c r="E369" s="1">
        <v>75000</v>
      </c>
      <c r="F369" s="1">
        <f t="shared" si="168"/>
        <v>2152.5</v>
      </c>
      <c r="G369" s="1">
        <v>5769.33</v>
      </c>
      <c r="H369" s="1">
        <f t="shared" si="169"/>
        <v>2280</v>
      </c>
      <c r="I369" s="1">
        <v>4577.74</v>
      </c>
      <c r="J369" s="1">
        <v>14779.57</v>
      </c>
      <c r="K369" s="1">
        <v>60220.43</v>
      </c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6"/>
      <c r="DL369" s="6"/>
      <c r="DM369" s="6"/>
      <c r="DN369" s="6"/>
      <c r="DO369" s="6"/>
      <c r="DP369" s="6"/>
      <c r="DQ369" s="6"/>
      <c r="DR369" s="6"/>
      <c r="DS369" s="6"/>
      <c r="DT369" s="6"/>
      <c r="DU369" s="6"/>
      <c r="DV369" s="6"/>
    </row>
    <row r="370" spans="1:126" s="3" customFormat="1" x14ac:dyDescent="0.25">
      <c r="A370" t="s">
        <v>171</v>
      </c>
      <c r="B370" t="s">
        <v>170</v>
      </c>
      <c r="C370" s="32" t="s">
        <v>471</v>
      </c>
      <c r="D370" t="s">
        <v>317</v>
      </c>
      <c r="E370" s="1">
        <v>32000</v>
      </c>
      <c r="F370" s="1">
        <f t="shared" si="168"/>
        <v>918.4</v>
      </c>
      <c r="G370" s="1">
        <v>0</v>
      </c>
      <c r="H370" s="1">
        <f t="shared" si="169"/>
        <v>972.8</v>
      </c>
      <c r="I370" s="1">
        <v>165</v>
      </c>
      <c r="J370" s="1">
        <f t="shared" si="170"/>
        <v>2056.1999999999998</v>
      </c>
      <c r="K370" s="1">
        <f t="shared" si="171"/>
        <v>29943.8</v>
      </c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6"/>
      <c r="DL370" s="6"/>
      <c r="DM370" s="6"/>
      <c r="DN370" s="6"/>
      <c r="DO370" s="6"/>
      <c r="DP370" s="6"/>
      <c r="DQ370" s="6"/>
      <c r="DR370" s="6"/>
      <c r="DS370" s="6"/>
      <c r="DT370" s="6"/>
      <c r="DU370" s="6"/>
      <c r="DV370" s="6"/>
    </row>
    <row r="371" spans="1:126" s="3" customFormat="1" x14ac:dyDescent="0.25">
      <c r="A371" t="s">
        <v>172</v>
      </c>
      <c r="B371" t="s">
        <v>165</v>
      </c>
      <c r="C371" s="32" t="s">
        <v>471</v>
      </c>
      <c r="D371" t="s">
        <v>317</v>
      </c>
      <c r="E371" s="1">
        <v>32000</v>
      </c>
      <c r="F371" s="1">
        <f t="shared" si="168"/>
        <v>918.4</v>
      </c>
      <c r="G371" s="1">
        <v>0</v>
      </c>
      <c r="H371" s="1">
        <v>972.8</v>
      </c>
      <c r="I371" s="1">
        <v>1465</v>
      </c>
      <c r="J371" s="1">
        <v>3356.2</v>
      </c>
      <c r="K371" s="1">
        <v>28643.8</v>
      </c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6"/>
      <c r="DL371" s="6"/>
      <c r="DM371" s="6"/>
      <c r="DN371" s="6"/>
      <c r="DO371" s="6"/>
      <c r="DP371" s="6"/>
      <c r="DQ371" s="6"/>
      <c r="DR371" s="6"/>
      <c r="DS371" s="6"/>
      <c r="DT371" s="6"/>
      <c r="DU371" s="6"/>
      <c r="DV371" s="6"/>
    </row>
    <row r="372" spans="1:126" s="3" customFormat="1" x14ac:dyDescent="0.25">
      <c r="A372" t="s">
        <v>173</v>
      </c>
      <c r="B372" t="s">
        <v>165</v>
      </c>
      <c r="C372" s="32" t="s">
        <v>471</v>
      </c>
      <c r="D372" t="s">
        <v>317</v>
      </c>
      <c r="E372" s="1">
        <v>13420</v>
      </c>
      <c r="F372" s="1">
        <f t="shared" si="168"/>
        <v>385.15</v>
      </c>
      <c r="G372" s="1">
        <v>0</v>
      </c>
      <c r="H372" s="1">
        <f t="shared" si="169"/>
        <v>407.97</v>
      </c>
      <c r="I372" s="1">
        <v>125</v>
      </c>
      <c r="J372" s="1">
        <f>F372+G372+H372+I372</f>
        <v>918.12</v>
      </c>
      <c r="K372" s="1">
        <f>E372-J372</f>
        <v>12501.88</v>
      </c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6"/>
      <c r="DL372" s="6"/>
      <c r="DM372" s="6"/>
      <c r="DN372" s="6"/>
      <c r="DO372" s="6"/>
      <c r="DP372" s="6"/>
      <c r="DQ372" s="6"/>
      <c r="DR372" s="6"/>
      <c r="DS372" s="6"/>
      <c r="DT372" s="6"/>
      <c r="DU372" s="6"/>
      <c r="DV372" s="6"/>
    </row>
    <row r="373" spans="1:126" s="3" customFormat="1" x14ac:dyDescent="0.25">
      <c r="A373" s="3" t="s">
        <v>13</v>
      </c>
      <c r="B373" s="3">
        <v>6</v>
      </c>
      <c r="C373" s="34"/>
      <c r="E373" s="4">
        <f>SUM(E367:E372)</f>
        <v>195420</v>
      </c>
      <c r="F373" s="4">
        <f t="shared" ref="F373:K373" si="172">SUM(F367:F372)</f>
        <v>5608.55</v>
      </c>
      <c r="G373" s="4">
        <f t="shared" si="172"/>
        <v>5769.33</v>
      </c>
      <c r="H373" s="4">
        <f t="shared" si="172"/>
        <v>5940.77</v>
      </c>
      <c r="I373" s="4">
        <f t="shared" si="172"/>
        <v>6532.74</v>
      </c>
      <c r="J373" s="4">
        <f t="shared" si="172"/>
        <v>23851.39</v>
      </c>
      <c r="K373" s="4">
        <f t="shared" si="172"/>
        <v>171568.61</v>
      </c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6"/>
      <c r="DL373" s="6"/>
      <c r="DM373" s="6"/>
      <c r="DN373" s="6"/>
      <c r="DO373" s="6"/>
      <c r="DP373" s="6"/>
      <c r="DQ373" s="6"/>
      <c r="DR373" s="6"/>
      <c r="DS373" s="6"/>
      <c r="DT373" s="6"/>
      <c r="DU373" s="6"/>
      <c r="DV373" s="6"/>
    </row>
    <row r="374" spans="1:126" s="3" customFormat="1" x14ac:dyDescent="0.25">
      <c r="A374"/>
      <c r="B374"/>
      <c r="C374" s="32"/>
      <c r="D374"/>
      <c r="E374" s="1"/>
      <c r="F374" s="1"/>
      <c r="G374" s="1"/>
      <c r="H374" s="1"/>
      <c r="I374" s="1"/>
      <c r="J374" s="1"/>
      <c r="K374" s="1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6"/>
      <c r="DL374" s="6"/>
      <c r="DM374" s="6"/>
      <c r="DN374" s="6"/>
      <c r="DO374" s="6"/>
      <c r="DP374" s="6"/>
      <c r="DQ374" s="6"/>
      <c r="DR374" s="6"/>
      <c r="DS374" s="6"/>
      <c r="DT374" s="6"/>
      <c r="DU374" s="6"/>
      <c r="DV374" s="6"/>
    </row>
    <row r="375" spans="1:126" s="3" customFormat="1" x14ac:dyDescent="0.25">
      <c r="A375" s="10" t="s">
        <v>174</v>
      </c>
      <c r="B375" s="10"/>
      <c r="C375" s="36"/>
      <c r="D375" s="12"/>
      <c r="E375" s="10"/>
      <c r="F375" s="10"/>
      <c r="G375" s="10"/>
      <c r="H375" s="10"/>
      <c r="I375" s="10"/>
      <c r="J375" s="10"/>
      <c r="K375" s="10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6"/>
      <c r="DL375" s="6"/>
      <c r="DM375" s="6"/>
      <c r="DN375" s="6"/>
      <c r="DO375" s="6"/>
      <c r="DP375" s="6"/>
      <c r="DQ375" s="6"/>
      <c r="DR375" s="6"/>
      <c r="DS375" s="6"/>
      <c r="DT375" s="6"/>
      <c r="DU375" s="6"/>
      <c r="DV375" s="6"/>
    </row>
    <row r="376" spans="1:126" s="3" customFormat="1" x14ac:dyDescent="0.25">
      <c r="A376" t="s">
        <v>178</v>
      </c>
      <c r="B376" t="s">
        <v>17</v>
      </c>
      <c r="C376" s="32" t="s">
        <v>472</v>
      </c>
      <c r="D376" t="s">
        <v>314</v>
      </c>
      <c r="E376" s="1">
        <v>89500</v>
      </c>
      <c r="F376" s="1">
        <f t="shared" ref="F376" si="173">E376*0.0287</f>
        <v>2568.65</v>
      </c>
      <c r="G376" s="1">
        <v>9337.98</v>
      </c>
      <c r="H376" s="1">
        <f t="shared" ref="H376" si="174">E376*0.0304</f>
        <v>2720.8</v>
      </c>
      <c r="I376" s="1">
        <v>1315.12</v>
      </c>
      <c r="J376" s="1">
        <v>16062.55</v>
      </c>
      <c r="K376" s="1">
        <v>73437.45</v>
      </c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6"/>
      <c r="DL376" s="6"/>
      <c r="DM376" s="6"/>
      <c r="DN376" s="6"/>
      <c r="DO376" s="6"/>
      <c r="DP376" s="6"/>
      <c r="DQ376" s="6"/>
      <c r="DR376" s="6"/>
      <c r="DS376" s="6"/>
      <c r="DT376" s="6"/>
      <c r="DU376" s="6"/>
      <c r="DV376" s="6"/>
    </row>
    <row r="377" spans="1:126" s="3" customFormat="1" x14ac:dyDescent="0.25">
      <c r="A377" t="s">
        <v>175</v>
      </c>
      <c r="B377" t="s">
        <v>179</v>
      </c>
      <c r="C377" s="32" t="s">
        <v>471</v>
      </c>
      <c r="D377" t="s">
        <v>314</v>
      </c>
      <c r="E377" s="1">
        <v>44000</v>
      </c>
      <c r="F377" s="1">
        <f>E377*0.0287</f>
        <v>1262.8</v>
      </c>
      <c r="G377" s="1">
        <v>1007.19</v>
      </c>
      <c r="H377" s="1">
        <f>E377*0.0304</f>
        <v>1337.6</v>
      </c>
      <c r="I377" s="1">
        <v>165</v>
      </c>
      <c r="J377" s="1">
        <f>F377+G377+H377+I377</f>
        <v>3772.59</v>
      </c>
      <c r="K377" s="1">
        <f>E377-J377</f>
        <v>40227.410000000003</v>
      </c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6"/>
      <c r="DM377" s="6"/>
      <c r="DN377" s="6"/>
      <c r="DO377" s="6"/>
      <c r="DP377" s="6"/>
      <c r="DQ377" s="6"/>
      <c r="DR377" s="6"/>
      <c r="DS377" s="6"/>
      <c r="DT377" s="6"/>
      <c r="DU377" s="6"/>
      <c r="DV377" s="6"/>
    </row>
    <row r="378" spans="1:126" x14ac:dyDescent="0.25">
      <c r="A378" t="s">
        <v>167</v>
      </c>
      <c r="B378" t="s">
        <v>116</v>
      </c>
      <c r="C378" s="32" t="s">
        <v>471</v>
      </c>
      <c r="D378" t="s">
        <v>314</v>
      </c>
      <c r="E378" s="1">
        <v>31682.5</v>
      </c>
      <c r="F378" s="1">
        <f>E378*0.0287</f>
        <v>909.29</v>
      </c>
      <c r="G378" s="1">
        <v>0</v>
      </c>
      <c r="H378" s="1">
        <f>E378*0.0304</f>
        <v>963.15</v>
      </c>
      <c r="I378" s="1">
        <v>2797.74</v>
      </c>
      <c r="J378" s="1">
        <v>4990.18</v>
      </c>
      <c r="K378" s="1">
        <v>26692.32</v>
      </c>
    </row>
    <row r="379" spans="1:126" x14ac:dyDescent="0.25">
      <c r="A379" t="s">
        <v>168</v>
      </c>
      <c r="B379" t="s">
        <v>274</v>
      </c>
      <c r="C379" s="32" t="s">
        <v>471</v>
      </c>
      <c r="D379" t="s">
        <v>314</v>
      </c>
      <c r="E379" s="1">
        <v>47000</v>
      </c>
      <c r="F379" s="1">
        <f>E379*0.0287</f>
        <v>1348.9</v>
      </c>
      <c r="G379" s="1">
        <v>1430.6</v>
      </c>
      <c r="H379" s="1">
        <f>E379*0.0304</f>
        <v>1428.8</v>
      </c>
      <c r="I379" s="1">
        <v>125</v>
      </c>
      <c r="J379" s="1">
        <f>F379+G379+H379+I379</f>
        <v>4333.3</v>
      </c>
      <c r="K379" s="1">
        <f>E379-J379</f>
        <v>42666.7</v>
      </c>
    </row>
    <row r="380" spans="1:126" s="3" customFormat="1" x14ac:dyDescent="0.25">
      <c r="A380" s="3" t="s">
        <v>13</v>
      </c>
      <c r="B380" s="3">
        <v>4</v>
      </c>
      <c r="C380" s="34"/>
      <c r="E380" s="4">
        <f>SUM(E376:E379)</f>
        <v>212182.5</v>
      </c>
      <c r="F380" s="4">
        <f t="shared" ref="F380:K380" si="175">SUM(F376:F379)</f>
        <v>6089.64</v>
      </c>
      <c r="G380" s="4">
        <f t="shared" si="175"/>
        <v>11775.77</v>
      </c>
      <c r="H380" s="4">
        <f t="shared" si="175"/>
        <v>6450.35</v>
      </c>
      <c r="I380" s="4">
        <f t="shared" si="175"/>
        <v>4402.8599999999997</v>
      </c>
      <c r="J380" s="4">
        <f t="shared" si="175"/>
        <v>29158.62</v>
      </c>
      <c r="K380" s="4">
        <f t="shared" si="175"/>
        <v>183023.88</v>
      </c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  <c r="DM380" s="6"/>
      <c r="DN380" s="6"/>
      <c r="DO380" s="6"/>
      <c r="DP380" s="6"/>
      <c r="DQ380" s="6"/>
      <c r="DR380" s="6"/>
      <c r="DS380" s="6"/>
      <c r="DT380" s="6"/>
      <c r="DU380" s="6"/>
      <c r="DV380" s="6"/>
    </row>
    <row r="382" spans="1:126" x14ac:dyDescent="0.25">
      <c r="A382" s="2" t="s">
        <v>288</v>
      </c>
      <c r="L382" s="79"/>
      <c r="M382" s="79"/>
      <c r="N382" s="79"/>
      <c r="O382" s="79"/>
      <c r="P382" s="79"/>
      <c r="Q382" s="79"/>
      <c r="R382" s="79"/>
      <c r="S382" s="79"/>
      <c r="T382" s="79"/>
      <c r="U382" s="79"/>
      <c r="V382" s="79"/>
      <c r="W382" s="79"/>
      <c r="X382" s="79"/>
      <c r="Y382" s="79"/>
      <c r="Z382" s="79"/>
      <c r="AA382" s="79"/>
      <c r="AB382" s="79"/>
      <c r="AC382" s="79"/>
      <c r="AD382" s="79"/>
      <c r="AE382" s="79"/>
      <c r="AF382" s="79"/>
      <c r="AG382" s="79"/>
      <c r="AH382" s="79"/>
      <c r="AI382" s="79"/>
      <c r="AJ382" s="79"/>
      <c r="AK382" s="79"/>
      <c r="AL382" s="79"/>
      <c r="AM382" s="79"/>
      <c r="AN382" s="79"/>
      <c r="AO382" s="79"/>
      <c r="AP382" s="79"/>
    </row>
    <row r="383" spans="1:126" s="5" customFormat="1" x14ac:dyDescent="0.25">
      <c r="A383" s="66" t="s">
        <v>499</v>
      </c>
      <c r="B383" s="5" t="s">
        <v>500</v>
      </c>
      <c r="C383" s="39" t="s">
        <v>471</v>
      </c>
      <c r="D383" s="5" t="s">
        <v>317</v>
      </c>
      <c r="E383" s="30">
        <v>32000</v>
      </c>
      <c r="F383" s="30">
        <v>918.4</v>
      </c>
      <c r="G383" s="30">
        <v>0</v>
      </c>
      <c r="H383" s="30">
        <v>972.8</v>
      </c>
      <c r="I383" s="30">
        <v>377.5</v>
      </c>
      <c r="J383" s="30">
        <v>5068.7</v>
      </c>
      <c r="K383" s="30">
        <v>26931.3</v>
      </c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  <c r="AA383" s="80"/>
      <c r="AB383" s="80"/>
      <c r="AC383" s="80"/>
      <c r="AD383" s="80"/>
      <c r="AE383" s="80"/>
      <c r="AF383" s="80"/>
      <c r="AG383" s="80"/>
      <c r="AH383" s="80"/>
      <c r="AI383" s="80"/>
      <c r="AJ383" s="80"/>
      <c r="AK383" s="80"/>
      <c r="AL383" s="80"/>
      <c r="AM383" s="80"/>
      <c r="AN383" s="80"/>
      <c r="AO383" s="79"/>
      <c r="AP383" s="79"/>
    </row>
    <row r="384" spans="1:126" s="5" customFormat="1" x14ac:dyDescent="0.25">
      <c r="A384" s="65" t="s">
        <v>415</v>
      </c>
      <c r="B384" s="65" t="s">
        <v>416</v>
      </c>
      <c r="C384" s="67" t="s">
        <v>471</v>
      </c>
      <c r="D384" s="68" t="s">
        <v>317</v>
      </c>
      <c r="E384" s="30">
        <v>23000</v>
      </c>
      <c r="F384" s="30">
        <v>660.1</v>
      </c>
      <c r="G384" s="30">
        <v>0</v>
      </c>
      <c r="H384" s="30">
        <f>E384*0.0304</f>
        <v>699.2</v>
      </c>
      <c r="I384" s="30">
        <v>995</v>
      </c>
      <c r="J384" s="30">
        <v>2354.3000000000002</v>
      </c>
      <c r="K384" s="30">
        <f t="shared" ref="K384" si="176">E384-J384</f>
        <v>20645.7</v>
      </c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  <c r="Z384" s="80"/>
      <c r="AA384" s="80"/>
      <c r="AB384" s="80"/>
      <c r="AC384" s="80"/>
      <c r="AD384" s="80"/>
      <c r="AE384" s="80"/>
      <c r="AF384" s="80"/>
      <c r="AG384" s="80"/>
      <c r="AH384" s="80"/>
      <c r="AI384" s="80"/>
      <c r="AJ384" s="80"/>
      <c r="AK384" s="80"/>
      <c r="AL384" s="80"/>
      <c r="AM384" s="80"/>
      <c r="AN384" s="80"/>
      <c r="AO384" s="79"/>
      <c r="AP384" s="79"/>
    </row>
    <row r="385" spans="1:126" s="5" customFormat="1" x14ac:dyDescent="0.25">
      <c r="A385" s="65" t="s">
        <v>393</v>
      </c>
      <c r="B385" s="65" t="s">
        <v>394</v>
      </c>
      <c r="C385" s="67" t="s">
        <v>472</v>
      </c>
      <c r="D385" s="69" t="s">
        <v>317</v>
      </c>
      <c r="E385" s="30">
        <v>50000</v>
      </c>
      <c r="F385" s="30">
        <v>1435</v>
      </c>
      <c r="G385" s="30">
        <v>1854</v>
      </c>
      <c r="H385" s="30">
        <f>E385*0.0304</f>
        <v>1520</v>
      </c>
      <c r="I385" s="30">
        <v>399.4</v>
      </c>
      <c r="J385" s="30">
        <v>4996</v>
      </c>
      <c r="K385" s="30">
        <f>+E385-J385</f>
        <v>45004</v>
      </c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  <c r="Z385" s="80"/>
      <c r="AA385" s="80"/>
      <c r="AB385" s="80"/>
      <c r="AC385" s="80"/>
      <c r="AD385" s="80"/>
      <c r="AE385" s="80"/>
      <c r="AF385" s="80"/>
      <c r="AG385" s="80"/>
      <c r="AH385" s="80"/>
      <c r="AI385" s="80"/>
      <c r="AJ385" s="80"/>
      <c r="AK385" s="80"/>
      <c r="AL385" s="80"/>
      <c r="AM385" s="80"/>
      <c r="AN385" s="80"/>
      <c r="AO385" s="79"/>
      <c r="AP385" s="79"/>
    </row>
    <row r="386" spans="1:126" s="73" customFormat="1" x14ac:dyDescent="0.25">
      <c r="A386" s="70" t="s">
        <v>13</v>
      </c>
      <c r="B386" s="70">
        <v>3</v>
      </c>
      <c r="C386" s="71"/>
      <c r="D386" s="70"/>
      <c r="E386" s="72">
        <f>SUM(E384:E385)+E383</f>
        <v>105000</v>
      </c>
      <c r="F386" s="72">
        <f>SUM(F384:F385)+F383</f>
        <v>3013.5</v>
      </c>
      <c r="G386" s="72">
        <f t="shared" ref="G386" si="177">SUM(G384:G385)</f>
        <v>1854</v>
      </c>
      <c r="H386" s="72">
        <f>SUM(H384:H385)+H383</f>
        <v>3192</v>
      </c>
      <c r="I386" s="72">
        <f>SUM(I384:I385)+I383</f>
        <v>1771.9</v>
      </c>
      <c r="J386" s="72">
        <f>SUM(J384:J385)+J383</f>
        <v>12419</v>
      </c>
      <c r="K386" s="72">
        <f>SUM(K384:K385)+K383</f>
        <v>92581</v>
      </c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  <c r="AA386" s="80"/>
      <c r="AB386" s="80"/>
      <c r="AC386" s="80"/>
      <c r="AD386" s="80"/>
      <c r="AE386" s="80"/>
      <c r="AF386" s="80"/>
      <c r="AG386" s="80"/>
      <c r="AH386" s="80"/>
      <c r="AI386" s="80"/>
      <c r="AJ386" s="80"/>
      <c r="AK386" s="80"/>
      <c r="AL386" s="80"/>
      <c r="AM386" s="80"/>
      <c r="AN386" s="80"/>
      <c r="AO386" s="80"/>
      <c r="AP386" s="80"/>
    </row>
    <row r="387" spans="1:126" s="5" customFormat="1" x14ac:dyDescent="0.25">
      <c r="A387" s="6" t="s">
        <v>509</v>
      </c>
      <c r="B387" s="6"/>
      <c r="C387" s="74"/>
      <c r="D387" s="66"/>
      <c r="E387" s="50"/>
      <c r="F387" s="50"/>
      <c r="G387" s="50"/>
      <c r="H387" s="50"/>
      <c r="I387" s="50"/>
      <c r="J387" s="50"/>
      <c r="K387" s="5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  <c r="Z387" s="80"/>
      <c r="AA387" s="80"/>
      <c r="AB387" s="80"/>
      <c r="AC387" s="80"/>
      <c r="AD387" s="80"/>
      <c r="AE387" s="80"/>
      <c r="AF387" s="80"/>
      <c r="AG387" s="80"/>
      <c r="AH387" s="80"/>
      <c r="AI387" s="80"/>
      <c r="AJ387" s="80"/>
      <c r="AK387" s="80"/>
      <c r="AL387" s="80"/>
      <c r="AM387" s="80"/>
      <c r="AN387" s="80"/>
      <c r="AO387" s="80"/>
      <c r="AP387" s="80"/>
    </row>
    <row r="388" spans="1:126" s="66" customFormat="1" x14ac:dyDescent="0.25">
      <c r="A388" s="66" t="s">
        <v>52</v>
      </c>
      <c r="B388" s="66" t="s">
        <v>416</v>
      </c>
      <c r="C388" s="74" t="s">
        <v>471</v>
      </c>
      <c r="D388" s="66" t="s">
        <v>317</v>
      </c>
      <c r="E388" s="75">
        <v>32000</v>
      </c>
      <c r="F388" s="75">
        <v>918.4</v>
      </c>
      <c r="G388" s="75">
        <v>0</v>
      </c>
      <c r="H388" s="75">
        <v>972.8</v>
      </c>
      <c r="I388" s="75">
        <v>2401.04</v>
      </c>
      <c r="J388" s="75">
        <v>4556.8</v>
      </c>
      <c r="K388" s="75">
        <v>27443.200000000001</v>
      </c>
      <c r="L388" s="81"/>
      <c r="M388" s="81"/>
      <c r="N388" s="81"/>
      <c r="O388" s="81"/>
      <c r="P388" s="81"/>
      <c r="Q388" s="81"/>
      <c r="R388" s="81"/>
      <c r="S388" s="81"/>
      <c r="T388" s="81"/>
      <c r="U388" s="81"/>
      <c r="V388" s="81"/>
      <c r="W388" s="81"/>
      <c r="X388" s="81"/>
      <c r="Y388" s="81"/>
      <c r="Z388" s="81"/>
      <c r="AA388" s="81"/>
      <c r="AB388" s="81"/>
      <c r="AC388" s="81"/>
      <c r="AD388" s="81"/>
      <c r="AE388" s="81"/>
      <c r="AF388" s="81"/>
      <c r="AG388" s="81"/>
      <c r="AH388" s="81"/>
      <c r="AI388" s="81"/>
      <c r="AJ388" s="81"/>
      <c r="AK388" s="81"/>
      <c r="AL388" s="81"/>
      <c r="AM388" s="81"/>
      <c r="AN388" s="81"/>
      <c r="AO388" s="81"/>
      <c r="AP388" s="81"/>
    </row>
    <row r="389" spans="1:126" s="78" customFormat="1" x14ac:dyDescent="0.25">
      <c r="A389" s="3" t="s">
        <v>13</v>
      </c>
      <c r="B389" s="3">
        <v>1</v>
      </c>
      <c r="C389" s="34"/>
      <c r="D389" s="3"/>
      <c r="E389" s="4">
        <f>E388</f>
        <v>32000</v>
      </c>
      <c r="F389" s="4"/>
      <c r="G389" s="4">
        <f>G388</f>
        <v>0</v>
      </c>
      <c r="H389" s="4">
        <f>H388</f>
        <v>972.8</v>
      </c>
      <c r="I389" s="4">
        <f>I388</f>
        <v>2401.04</v>
      </c>
      <c r="J389" s="4">
        <f>J388</f>
        <v>4556.8</v>
      </c>
      <c r="K389" s="4">
        <f>K388</f>
        <v>27443.200000000001</v>
      </c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80"/>
      <c r="AA389" s="80"/>
      <c r="AB389" s="80"/>
      <c r="AC389" s="80"/>
      <c r="AD389" s="80"/>
      <c r="AE389" s="80"/>
      <c r="AF389" s="80"/>
      <c r="AG389" s="80"/>
      <c r="AH389" s="80"/>
      <c r="AI389" s="80"/>
      <c r="AJ389" s="80"/>
      <c r="AK389" s="80"/>
      <c r="AL389" s="80"/>
      <c r="AM389" s="80"/>
      <c r="AN389" s="80"/>
      <c r="AO389" s="82"/>
      <c r="AP389" s="82"/>
    </row>
    <row r="390" spans="1:126" x14ac:dyDescent="0.25">
      <c r="A390" s="10" t="s">
        <v>461</v>
      </c>
      <c r="B390" s="10"/>
      <c r="C390" s="36"/>
      <c r="D390" s="12"/>
      <c r="E390" s="10"/>
      <c r="F390" s="10"/>
      <c r="G390" s="10"/>
      <c r="H390" s="10"/>
      <c r="I390" s="10"/>
      <c r="J390" s="10"/>
      <c r="K390" s="10"/>
      <c r="L390" s="79"/>
      <c r="M390" s="79"/>
      <c r="N390" s="79"/>
      <c r="O390" s="79"/>
      <c r="P390" s="79"/>
      <c r="Q390" s="79"/>
      <c r="R390" s="79"/>
      <c r="S390" s="79"/>
      <c r="T390" s="79"/>
      <c r="U390" s="79"/>
      <c r="V390" s="79"/>
      <c r="W390" s="79"/>
      <c r="X390" s="79"/>
      <c r="Y390" s="79"/>
      <c r="Z390" s="79"/>
      <c r="AA390" s="79"/>
      <c r="AB390" s="79"/>
      <c r="AC390" s="79"/>
      <c r="AD390" s="79"/>
      <c r="AE390" s="79"/>
      <c r="AF390" s="79"/>
      <c r="AG390" s="79"/>
      <c r="AH390" s="79"/>
      <c r="AI390" s="79"/>
      <c r="AJ390" s="79"/>
      <c r="AK390" s="79"/>
      <c r="AL390" s="79"/>
      <c r="AM390" s="79"/>
      <c r="AN390" s="79"/>
      <c r="AO390" s="79"/>
      <c r="AP390" s="79"/>
    </row>
    <row r="391" spans="1:126" x14ac:dyDescent="0.25">
      <c r="A391" s="5" t="s">
        <v>325</v>
      </c>
      <c r="B391" t="s">
        <v>15</v>
      </c>
      <c r="C391" s="32" t="s">
        <v>472</v>
      </c>
      <c r="D391" s="11" t="s">
        <v>317</v>
      </c>
      <c r="E391" s="1">
        <v>44000</v>
      </c>
      <c r="F391" s="1">
        <f t="shared" ref="F391:F397" si="178">E391*0.0287</f>
        <v>1262.8</v>
      </c>
      <c r="G391" s="1">
        <v>1007.19</v>
      </c>
      <c r="H391" s="1">
        <f t="shared" ref="H391:H397" si="179">E391*0.0304</f>
        <v>1337.6</v>
      </c>
      <c r="I391" s="1">
        <v>195</v>
      </c>
      <c r="J391" s="1">
        <v>3802.59</v>
      </c>
      <c r="K391" s="1">
        <v>40197.410000000003</v>
      </c>
      <c r="L391" s="83"/>
      <c r="M391" s="83"/>
      <c r="N391" s="83"/>
      <c r="O391" s="83"/>
      <c r="P391" s="83"/>
      <c r="Q391" s="83"/>
      <c r="R391" s="83"/>
      <c r="S391" s="83"/>
      <c r="T391" s="83"/>
      <c r="U391" s="83"/>
      <c r="V391" s="83"/>
      <c r="W391" s="83"/>
      <c r="X391" s="83"/>
      <c r="Y391" s="83"/>
      <c r="Z391" s="83"/>
      <c r="AA391" s="83"/>
      <c r="AB391" s="83"/>
      <c r="AC391" s="83"/>
      <c r="AD391" s="83"/>
      <c r="AE391" s="83"/>
      <c r="AF391" s="83"/>
      <c r="AG391" s="83"/>
      <c r="AH391" s="83"/>
      <c r="AI391" s="83"/>
      <c r="AJ391" s="83"/>
      <c r="AK391" s="83"/>
      <c r="AL391" s="83"/>
      <c r="AM391" s="83"/>
      <c r="AN391" s="83"/>
      <c r="AO391" s="83"/>
      <c r="AP391" s="83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</row>
    <row r="392" spans="1:126" x14ac:dyDescent="0.25">
      <c r="A392" s="5" t="s">
        <v>140</v>
      </c>
      <c r="B392" t="s">
        <v>141</v>
      </c>
      <c r="C392" s="32" t="s">
        <v>471</v>
      </c>
      <c r="D392" t="s">
        <v>317</v>
      </c>
      <c r="E392" s="1">
        <v>45000</v>
      </c>
      <c r="F392" s="1">
        <f t="shared" si="178"/>
        <v>1291.5</v>
      </c>
      <c r="G392" s="1">
        <v>1148.33</v>
      </c>
      <c r="H392" s="1">
        <f t="shared" si="179"/>
        <v>1368</v>
      </c>
      <c r="I392" s="1">
        <v>277.5</v>
      </c>
      <c r="J392" s="1">
        <v>4085.33</v>
      </c>
      <c r="K392" s="1">
        <v>40914.67</v>
      </c>
      <c r="L392" s="79"/>
      <c r="M392" s="79"/>
      <c r="N392" s="79"/>
      <c r="O392" s="79"/>
      <c r="P392" s="79"/>
      <c r="Q392" s="79"/>
      <c r="R392" s="79"/>
      <c r="S392" s="79"/>
      <c r="T392" s="79"/>
      <c r="U392" s="79"/>
      <c r="V392" s="79"/>
      <c r="W392" s="79"/>
      <c r="X392" s="79"/>
      <c r="Y392" s="79"/>
      <c r="Z392" s="79"/>
      <c r="AA392" s="79"/>
      <c r="AB392" s="79"/>
      <c r="AC392" s="79"/>
      <c r="AD392" s="79"/>
      <c r="AE392" s="79"/>
      <c r="AF392" s="79"/>
      <c r="AG392" s="79"/>
      <c r="AH392" s="79"/>
      <c r="AI392" s="79"/>
      <c r="AJ392" s="79"/>
      <c r="AK392" s="79"/>
      <c r="AL392" s="79"/>
      <c r="AM392" s="79"/>
      <c r="AN392" s="79"/>
      <c r="AO392" s="79"/>
      <c r="AP392" s="79"/>
    </row>
    <row r="393" spans="1:126" x14ac:dyDescent="0.25">
      <c r="A393" s="5" t="s">
        <v>155</v>
      </c>
      <c r="B393" t="s">
        <v>17</v>
      </c>
      <c r="C393" s="32" t="s">
        <v>472</v>
      </c>
      <c r="D393" t="s">
        <v>317</v>
      </c>
      <c r="E393" s="1">
        <v>41000</v>
      </c>
      <c r="F393" s="1">
        <f t="shared" si="178"/>
        <v>1176.7</v>
      </c>
      <c r="G393" s="1">
        <v>583.79</v>
      </c>
      <c r="H393" s="1">
        <f t="shared" si="179"/>
        <v>1246.4000000000001</v>
      </c>
      <c r="I393" s="1">
        <v>377.5</v>
      </c>
      <c r="J393" s="1">
        <v>3384.39</v>
      </c>
      <c r="K393" s="1">
        <v>37615.61</v>
      </c>
      <c r="L393" s="79"/>
      <c r="M393" s="79"/>
      <c r="N393" s="79"/>
      <c r="O393" s="79"/>
      <c r="P393" s="79"/>
      <c r="Q393" s="79"/>
      <c r="R393" s="79"/>
      <c r="S393" s="79"/>
      <c r="T393" s="79"/>
      <c r="U393" s="79"/>
      <c r="V393" s="79"/>
      <c r="W393" s="79"/>
      <c r="X393" s="79"/>
      <c r="Y393" s="79"/>
      <c r="Z393" s="79"/>
      <c r="AA393" s="79"/>
      <c r="AB393" s="79"/>
      <c r="AC393" s="79"/>
      <c r="AD393" s="79"/>
      <c r="AE393" s="79"/>
      <c r="AF393" s="79"/>
      <c r="AG393" s="79"/>
      <c r="AH393" s="79"/>
      <c r="AI393" s="79"/>
      <c r="AJ393" s="79"/>
      <c r="AK393" s="79"/>
      <c r="AL393" s="79"/>
      <c r="AM393" s="79"/>
      <c r="AN393" s="79"/>
      <c r="AO393" s="79"/>
      <c r="AP393" s="79"/>
    </row>
    <row r="394" spans="1:126" x14ac:dyDescent="0.25">
      <c r="A394" s="5" t="s">
        <v>350</v>
      </c>
      <c r="B394" t="s">
        <v>349</v>
      </c>
      <c r="C394" s="32" t="s">
        <v>472</v>
      </c>
      <c r="D394" t="s">
        <v>317</v>
      </c>
      <c r="E394" s="1">
        <v>26000</v>
      </c>
      <c r="F394" s="1">
        <f t="shared" si="178"/>
        <v>746.2</v>
      </c>
      <c r="G394" s="1">
        <v>0</v>
      </c>
      <c r="H394" s="1">
        <f t="shared" si="179"/>
        <v>790.4</v>
      </c>
      <c r="I394" s="1">
        <v>25</v>
      </c>
      <c r="J394" s="1">
        <v>1561.6</v>
      </c>
      <c r="K394" s="1">
        <v>24438.400000000001</v>
      </c>
      <c r="L394" s="83"/>
      <c r="M394" s="83"/>
      <c r="N394" s="83"/>
      <c r="O394" s="83"/>
      <c r="P394" s="83"/>
      <c r="Q394" s="83"/>
      <c r="R394" s="83"/>
      <c r="S394" s="83"/>
      <c r="T394" s="83"/>
      <c r="U394" s="83"/>
      <c r="V394" s="83"/>
      <c r="W394" s="83"/>
      <c r="X394" s="83"/>
      <c r="Y394" s="83"/>
      <c r="Z394" s="83"/>
      <c r="AA394" s="83"/>
      <c r="AB394" s="83"/>
      <c r="AC394" s="83"/>
      <c r="AD394" s="83"/>
      <c r="AE394" s="83"/>
      <c r="AF394" s="83"/>
      <c r="AG394" s="83"/>
      <c r="AH394" s="83"/>
      <c r="AI394" s="83"/>
      <c r="AJ394" s="83"/>
      <c r="AK394" s="83"/>
      <c r="AL394" s="83"/>
      <c r="AM394" s="83"/>
      <c r="AN394" s="83"/>
      <c r="AO394" s="83"/>
      <c r="AP394" s="83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</row>
    <row r="395" spans="1:126" x14ac:dyDescent="0.25">
      <c r="A395" s="5" t="s">
        <v>327</v>
      </c>
      <c r="B395" t="s">
        <v>15</v>
      </c>
      <c r="C395" s="32" t="s">
        <v>472</v>
      </c>
      <c r="D395" t="s">
        <v>317</v>
      </c>
      <c r="E395" s="1">
        <v>28000</v>
      </c>
      <c r="F395" s="1">
        <f t="shared" si="178"/>
        <v>803.6</v>
      </c>
      <c r="G395" s="1">
        <v>0</v>
      </c>
      <c r="H395" s="1">
        <f t="shared" si="179"/>
        <v>851.2</v>
      </c>
      <c r="I395" s="1">
        <v>1215.1199999999999</v>
      </c>
      <c r="J395" s="1">
        <v>3029.92</v>
      </c>
      <c r="K395" s="1">
        <v>24970.080000000002</v>
      </c>
      <c r="L395" s="83"/>
      <c r="M395" s="83"/>
      <c r="N395" s="83"/>
      <c r="O395" s="83"/>
      <c r="P395" s="83"/>
      <c r="Q395" s="83"/>
      <c r="R395" s="83"/>
      <c r="S395" s="83"/>
      <c r="T395" s="83"/>
      <c r="U395" s="83"/>
      <c r="V395" s="83"/>
      <c r="W395" s="83"/>
      <c r="X395" s="83"/>
      <c r="Y395" s="83"/>
      <c r="Z395" s="83"/>
      <c r="AA395" s="83"/>
      <c r="AB395" s="83"/>
      <c r="AC395" s="83"/>
      <c r="AD395" s="83"/>
      <c r="AE395" s="83"/>
      <c r="AF395" s="83"/>
      <c r="AG395" s="83"/>
      <c r="AH395" s="83"/>
      <c r="AI395" s="83"/>
      <c r="AJ395" s="83"/>
      <c r="AK395" s="83"/>
      <c r="AL395" s="83"/>
      <c r="AM395" s="83"/>
      <c r="AN395" s="83"/>
      <c r="AO395" s="83"/>
      <c r="AP395" s="83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</row>
    <row r="396" spans="1:126" x14ac:dyDescent="0.25">
      <c r="A396" s="5" t="s">
        <v>354</v>
      </c>
      <c r="B396" t="s">
        <v>163</v>
      </c>
      <c r="C396" s="32" t="s">
        <v>471</v>
      </c>
      <c r="D396" s="11" t="s">
        <v>317</v>
      </c>
      <c r="E396" s="1">
        <v>26000</v>
      </c>
      <c r="F396" s="1">
        <f t="shared" si="178"/>
        <v>746.2</v>
      </c>
      <c r="G396" s="1">
        <v>0</v>
      </c>
      <c r="H396" s="1">
        <f t="shared" si="179"/>
        <v>790.4</v>
      </c>
      <c r="I396" s="1">
        <v>187</v>
      </c>
      <c r="J396" s="1">
        <v>1723.6</v>
      </c>
      <c r="K396" s="1">
        <v>24276.400000000001</v>
      </c>
      <c r="L396" s="85"/>
      <c r="M396" s="85"/>
      <c r="N396" s="85"/>
      <c r="O396" s="85"/>
      <c r="P396" s="85"/>
      <c r="Q396" s="85"/>
      <c r="R396" s="85"/>
      <c r="S396" s="85"/>
      <c r="T396" s="85"/>
      <c r="U396" s="85"/>
      <c r="V396" s="85"/>
      <c r="W396" s="85"/>
      <c r="X396" s="85"/>
      <c r="Y396" s="85"/>
      <c r="Z396" s="85"/>
      <c r="AA396" s="85"/>
      <c r="AB396" s="85"/>
      <c r="AC396" s="85"/>
      <c r="AD396" s="85"/>
      <c r="AE396" s="85"/>
      <c r="AF396" s="85"/>
      <c r="AG396" s="85"/>
      <c r="AH396" s="85"/>
      <c r="AI396" s="85"/>
      <c r="AJ396" s="85"/>
      <c r="AK396" s="85"/>
      <c r="AL396" s="85"/>
      <c r="AM396" s="85"/>
      <c r="AN396" s="85"/>
      <c r="AO396" s="84"/>
      <c r="AP396" s="84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</row>
    <row r="397" spans="1:126" x14ac:dyDescent="0.25">
      <c r="A397" s="5" t="s">
        <v>379</v>
      </c>
      <c r="B397" s="21" t="s">
        <v>135</v>
      </c>
      <c r="C397" s="32" t="s">
        <v>472</v>
      </c>
      <c r="D397" s="16" t="s">
        <v>317</v>
      </c>
      <c r="E397" s="1">
        <v>26000</v>
      </c>
      <c r="F397" s="1">
        <f t="shared" si="178"/>
        <v>746.2</v>
      </c>
      <c r="G397" s="1">
        <v>0</v>
      </c>
      <c r="H397" s="1">
        <f t="shared" si="179"/>
        <v>790.4</v>
      </c>
      <c r="I397" s="1">
        <v>25</v>
      </c>
      <c r="J397" s="1">
        <v>1561.6</v>
      </c>
      <c r="K397" s="1">
        <f>E397-J397</f>
        <v>24438.400000000001</v>
      </c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</row>
    <row r="398" spans="1:126" x14ac:dyDescent="0.25">
      <c r="A398" s="47" t="s">
        <v>353</v>
      </c>
      <c r="B398" s="13" t="s">
        <v>128</v>
      </c>
      <c r="C398" s="38" t="s">
        <v>471</v>
      </c>
      <c r="D398" t="s">
        <v>317</v>
      </c>
      <c r="E398" s="1">
        <v>76000</v>
      </c>
      <c r="F398" s="1">
        <f t="shared" ref="F398:F399" si="180">E398*0.0287</f>
        <v>2181.1999999999998</v>
      </c>
      <c r="G398" s="1">
        <v>6497.56</v>
      </c>
      <c r="H398" s="1">
        <f t="shared" ref="H398:H399" si="181">E398*0.0304</f>
        <v>2310.4</v>
      </c>
      <c r="I398" s="1">
        <v>195</v>
      </c>
      <c r="J398" s="1">
        <f t="shared" ref="J398" si="182">F398+G398+H398+I398</f>
        <v>11184.16</v>
      </c>
      <c r="K398" s="1">
        <f t="shared" ref="K398" si="183">E398-J398</f>
        <v>64815.839999999997</v>
      </c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</row>
    <row r="399" spans="1:126" x14ac:dyDescent="0.25">
      <c r="A399" s="5" t="s">
        <v>307</v>
      </c>
      <c r="B399" s="11" t="s">
        <v>15</v>
      </c>
      <c r="C399" s="33" t="s">
        <v>471</v>
      </c>
      <c r="D399" s="11" t="s">
        <v>317</v>
      </c>
      <c r="E399" s="1">
        <v>42000</v>
      </c>
      <c r="F399" s="1">
        <f t="shared" si="180"/>
        <v>1205.4000000000001</v>
      </c>
      <c r="G399" s="1">
        <v>724</v>
      </c>
      <c r="H399" s="1">
        <f t="shared" si="181"/>
        <v>1276.8</v>
      </c>
      <c r="I399" s="1">
        <v>25</v>
      </c>
      <c r="J399" s="1">
        <v>3232.12</v>
      </c>
      <c r="K399" s="1">
        <v>38767.879999999997</v>
      </c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</row>
    <row r="400" spans="1:126" x14ac:dyDescent="0.25">
      <c r="A400" s="3" t="s">
        <v>13</v>
      </c>
      <c r="B400" s="3">
        <v>9</v>
      </c>
      <c r="C400" s="34"/>
      <c r="D400" s="3"/>
      <c r="E400" s="4">
        <f t="shared" ref="E400:K400" si="184">SUM(E391:E399)</f>
        <v>354000</v>
      </c>
      <c r="F400" s="4">
        <f t="shared" si="184"/>
        <v>10159.799999999999</v>
      </c>
      <c r="G400" s="4">
        <f t="shared" si="184"/>
        <v>9960.8700000000008</v>
      </c>
      <c r="H400" s="4">
        <f t="shared" si="184"/>
        <v>10761.6</v>
      </c>
      <c r="I400" s="4">
        <f t="shared" si="184"/>
        <v>2522.12</v>
      </c>
      <c r="J400" s="4">
        <f t="shared" si="184"/>
        <v>33565.31</v>
      </c>
      <c r="K400" s="4">
        <f t="shared" si="184"/>
        <v>320434.69</v>
      </c>
    </row>
    <row r="402" spans="1:126" x14ac:dyDescent="0.25">
      <c r="A402" s="25" t="s">
        <v>462</v>
      </c>
      <c r="B402" s="25"/>
      <c r="C402" s="36"/>
      <c r="D402" s="25"/>
      <c r="E402" s="25"/>
      <c r="F402" s="25"/>
      <c r="G402" s="25"/>
      <c r="H402" s="25"/>
      <c r="I402" s="25"/>
      <c r="J402" s="25"/>
      <c r="K402" s="25"/>
    </row>
    <row r="403" spans="1:126" x14ac:dyDescent="0.25">
      <c r="A403" t="s">
        <v>326</v>
      </c>
      <c r="B403" t="s">
        <v>145</v>
      </c>
      <c r="C403" s="32" t="s">
        <v>471</v>
      </c>
      <c r="D403" t="s">
        <v>317</v>
      </c>
      <c r="E403" s="1">
        <v>40000</v>
      </c>
      <c r="F403" s="1">
        <f>E403*0.0287</f>
        <v>1148</v>
      </c>
      <c r="G403" s="1">
        <v>0</v>
      </c>
      <c r="H403" s="1">
        <f>E403*0.0304</f>
        <v>1216</v>
      </c>
      <c r="I403" s="1">
        <v>25</v>
      </c>
      <c r="J403" s="1">
        <v>2831.65</v>
      </c>
      <c r="K403" s="1">
        <f>E403-J403</f>
        <v>37168.35</v>
      </c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</row>
    <row r="404" spans="1:126" s="2" customFormat="1" x14ac:dyDescent="0.25">
      <c r="A404" t="s">
        <v>142</v>
      </c>
      <c r="B404" t="s">
        <v>141</v>
      </c>
      <c r="C404" s="32" t="s">
        <v>471</v>
      </c>
      <c r="D404" t="s">
        <v>317</v>
      </c>
      <c r="E404" s="1">
        <v>40000</v>
      </c>
      <c r="F404" s="1">
        <f>E404*0.0287</f>
        <v>1148</v>
      </c>
      <c r="G404" s="1">
        <v>0</v>
      </c>
      <c r="H404" s="1">
        <f>E404*0.0304</f>
        <v>1216</v>
      </c>
      <c r="I404" s="1">
        <v>1445</v>
      </c>
      <c r="J404" s="1">
        <v>4251.6499999999996</v>
      </c>
      <c r="K404" s="1">
        <v>35748.35</v>
      </c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6"/>
      <c r="DL404" s="6"/>
      <c r="DM404" s="6"/>
      <c r="DN404" s="6"/>
      <c r="DO404" s="6"/>
      <c r="DP404" s="6"/>
      <c r="DQ404" s="6"/>
      <c r="DR404" s="6"/>
      <c r="DS404" s="6"/>
      <c r="DT404" s="6"/>
      <c r="DU404" s="6"/>
      <c r="DV404" s="6"/>
    </row>
    <row r="405" spans="1:126" x14ac:dyDescent="0.25">
      <c r="A405" t="s">
        <v>411</v>
      </c>
      <c r="B405" s="17" t="s">
        <v>394</v>
      </c>
      <c r="C405" s="37" t="s">
        <v>471</v>
      </c>
      <c r="D405" t="s">
        <v>317</v>
      </c>
      <c r="E405" s="1">
        <v>64000</v>
      </c>
      <c r="F405" s="1">
        <v>1291.5</v>
      </c>
      <c r="G405" s="1">
        <v>1148.33</v>
      </c>
      <c r="H405" s="1">
        <v>1368</v>
      </c>
      <c r="I405" s="1">
        <v>25</v>
      </c>
      <c r="J405" s="1">
        <v>8046.8</v>
      </c>
      <c r="K405" s="1">
        <v>55953.2</v>
      </c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</row>
    <row r="406" spans="1:126" x14ac:dyDescent="0.25">
      <c r="A406" s="3" t="s">
        <v>13</v>
      </c>
      <c r="B406" s="3">
        <v>3</v>
      </c>
      <c r="C406" s="34"/>
      <c r="D406" s="3"/>
      <c r="E406" s="4">
        <f>SUM(E403:E405)</f>
        <v>144000</v>
      </c>
      <c r="F406" s="4">
        <f t="shared" ref="F406:K406" si="185">SUM(F403:F405)</f>
        <v>3587.5</v>
      </c>
      <c r="G406" s="4">
        <f t="shared" si="185"/>
        <v>1148.33</v>
      </c>
      <c r="H406" s="4">
        <f t="shared" si="185"/>
        <v>3800</v>
      </c>
      <c r="I406" s="4">
        <f t="shared" si="185"/>
        <v>1495</v>
      </c>
      <c r="J406" s="4">
        <f t="shared" si="185"/>
        <v>15130.1</v>
      </c>
      <c r="K406" s="4">
        <f t="shared" si="185"/>
        <v>128869.9</v>
      </c>
    </row>
    <row r="408" spans="1:126" x14ac:dyDescent="0.25">
      <c r="A408" s="25" t="s">
        <v>463</v>
      </c>
      <c r="B408" s="25"/>
      <c r="C408" s="36"/>
      <c r="D408" s="25"/>
      <c r="E408" s="25"/>
      <c r="F408" s="25"/>
      <c r="G408" s="25"/>
      <c r="H408" s="25"/>
      <c r="I408" s="25"/>
      <c r="J408" s="25"/>
      <c r="K408" s="25"/>
    </row>
    <row r="409" spans="1:126" x14ac:dyDescent="0.25">
      <c r="A409" t="s">
        <v>409</v>
      </c>
      <c r="B409" t="s">
        <v>121</v>
      </c>
      <c r="C409" s="32" t="s">
        <v>472</v>
      </c>
      <c r="D409" t="s">
        <v>317</v>
      </c>
      <c r="E409" s="1">
        <v>85000</v>
      </c>
      <c r="F409" s="1">
        <f>E409*0.0287</f>
        <v>2439.5</v>
      </c>
      <c r="G409" s="1">
        <v>5368.48</v>
      </c>
      <c r="H409" s="1">
        <f>E409*0.0304</f>
        <v>2584</v>
      </c>
      <c r="I409" s="1">
        <v>195</v>
      </c>
      <c r="J409" s="1">
        <v>13795.49</v>
      </c>
      <c r="K409" s="1">
        <v>71204.509999999995</v>
      </c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</row>
    <row r="410" spans="1:126" x14ac:dyDescent="0.25">
      <c r="A410" t="s">
        <v>348</v>
      </c>
      <c r="B410" t="s">
        <v>145</v>
      </c>
      <c r="C410" s="32" t="s">
        <v>471</v>
      </c>
      <c r="D410" t="s">
        <v>317</v>
      </c>
      <c r="E410" s="1">
        <v>26000</v>
      </c>
      <c r="F410" s="1">
        <f>E410*0.0287</f>
        <v>746.2</v>
      </c>
      <c r="G410" s="1">
        <v>0</v>
      </c>
      <c r="H410" s="1">
        <f>E410*0.0304</f>
        <v>790.4</v>
      </c>
      <c r="I410" s="1">
        <v>25</v>
      </c>
      <c r="J410" s="1">
        <v>1561.6</v>
      </c>
      <c r="K410" s="1">
        <v>24438.400000000001</v>
      </c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</row>
    <row r="411" spans="1:126" x14ac:dyDescent="0.25">
      <c r="A411" t="s">
        <v>324</v>
      </c>
      <c r="B411" t="s">
        <v>170</v>
      </c>
      <c r="C411" s="32" t="s">
        <v>471</v>
      </c>
      <c r="D411" t="s">
        <v>317</v>
      </c>
      <c r="E411" s="1">
        <v>27000</v>
      </c>
      <c r="F411" s="1">
        <f>E411*0.0287</f>
        <v>774.9</v>
      </c>
      <c r="G411" s="1">
        <v>0</v>
      </c>
      <c r="H411" s="1">
        <f>E411*0.0304</f>
        <v>820.8</v>
      </c>
      <c r="I411" s="1">
        <v>287</v>
      </c>
      <c r="J411" s="1">
        <v>1882.7</v>
      </c>
      <c r="K411" s="1">
        <v>25117.3</v>
      </c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</row>
    <row r="412" spans="1:126" x14ac:dyDescent="0.25">
      <c r="A412" t="s">
        <v>284</v>
      </c>
      <c r="B412" t="s">
        <v>15</v>
      </c>
      <c r="C412" s="32" t="s">
        <v>471</v>
      </c>
      <c r="D412" t="s">
        <v>317</v>
      </c>
      <c r="E412" s="1">
        <v>33000</v>
      </c>
      <c r="F412" s="1">
        <f t="shared" ref="F412" si="186">E412*0.0287</f>
        <v>947.1</v>
      </c>
      <c r="G412" s="1">
        <v>0</v>
      </c>
      <c r="H412" s="1">
        <f t="shared" ref="H412" si="187">E412*0.0304</f>
        <v>1003.2</v>
      </c>
      <c r="I412" s="1">
        <v>187</v>
      </c>
      <c r="J412" s="1">
        <v>3462.3</v>
      </c>
      <c r="K412" s="1">
        <v>29537.7</v>
      </c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</row>
    <row r="413" spans="1:126" x14ac:dyDescent="0.25">
      <c r="A413" t="s">
        <v>357</v>
      </c>
      <c r="B413" t="s">
        <v>145</v>
      </c>
      <c r="C413" s="32" t="s">
        <v>471</v>
      </c>
      <c r="D413" s="11" t="s">
        <v>317</v>
      </c>
      <c r="E413" s="1">
        <v>26000</v>
      </c>
      <c r="F413" s="1">
        <f t="shared" ref="F413" si="188">E413*0.0287</f>
        <v>746.2</v>
      </c>
      <c r="G413" s="1">
        <v>0</v>
      </c>
      <c r="H413" s="1">
        <f t="shared" ref="H413" si="189">E413*0.0304</f>
        <v>790.4</v>
      </c>
      <c r="I413" s="1">
        <v>25</v>
      </c>
      <c r="J413" s="1">
        <v>1723.6</v>
      </c>
      <c r="K413" s="1">
        <v>24276.400000000001</v>
      </c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</row>
    <row r="414" spans="1:126" x14ac:dyDescent="0.25">
      <c r="A414" t="s">
        <v>365</v>
      </c>
      <c r="B414" t="s">
        <v>15</v>
      </c>
      <c r="C414" s="32" t="s">
        <v>471</v>
      </c>
      <c r="D414" t="s">
        <v>317</v>
      </c>
      <c r="E414" s="1">
        <v>38500</v>
      </c>
      <c r="F414" s="1">
        <f t="shared" ref="F414:F419" si="190">E414*0.0287</f>
        <v>1104.95</v>
      </c>
      <c r="G414" s="1">
        <v>0</v>
      </c>
      <c r="H414" s="1">
        <f t="shared" ref="H414:H419" si="191">E414*0.0304</f>
        <v>1170.4000000000001</v>
      </c>
      <c r="I414" s="1">
        <v>277.5</v>
      </c>
      <c r="J414" s="1">
        <v>4938.8</v>
      </c>
      <c r="K414" s="1">
        <v>33561.199999999997</v>
      </c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</row>
    <row r="415" spans="1:126" x14ac:dyDescent="0.25">
      <c r="A415" t="s">
        <v>150</v>
      </c>
      <c r="B415" t="s">
        <v>138</v>
      </c>
      <c r="C415" s="32" t="s">
        <v>471</v>
      </c>
      <c r="D415" t="s">
        <v>317</v>
      </c>
      <c r="E415" s="1">
        <v>25000</v>
      </c>
      <c r="F415" s="1">
        <f t="shared" si="190"/>
        <v>717.5</v>
      </c>
      <c r="G415" s="1">
        <v>0</v>
      </c>
      <c r="H415" s="1">
        <v>760</v>
      </c>
      <c r="I415" s="1">
        <v>1517.12</v>
      </c>
      <c r="J415" s="1">
        <v>3154.62</v>
      </c>
      <c r="K415" s="1">
        <v>21845.38</v>
      </c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</row>
    <row r="416" spans="1:126" x14ac:dyDescent="0.25">
      <c r="A416" t="s">
        <v>162</v>
      </c>
      <c r="B416" t="s">
        <v>138</v>
      </c>
      <c r="C416" s="32" t="s">
        <v>472</v>
      </c>
      <c r="D416" t="s">
        <v>314</v>
      </c>
      <c r="E416" s="1">
        <v>25000</v>
      </c>
      <c r="F416" s="1">
        <f t="shared" si="190"/>
        <v>717.5</v>
      </c>
      <c r="G416" s="1">
        <v>0</v>
      </c>
      <c r="H416" s="1">
        <f t="shared" si="191"/>
        <v>760</v>
      </c>
      <c r="I416" s="1">
        <v>185</v>
      </c>
      <c r="J416" s="1">
        <v>3881.67</v>
      </c>
      <c r="K416" s="1">
        <v>21118.33</v>
      </c>
    </row>
    <row r="417" spans="1:126" x14ac:dyDescent="0.25">
      <c r="A417" t="s">
        <v>149</v>
      </c>
      <c r="B417" t="s">
        <v>138</v>
      </c>
      <c r="C417" s="32" t="s">
        <v>471</v>
      </c>
      <c r="D417" t="s">
        <v>314</v>
      </c>
      <c r="E417" s="1">
        <v>25000</v>
      </c>
      <c r="F417" s="1">
        <f t="shared" si="190"/>
        <v>717.5</v>
      </c>
      <c r="G417" s="1">
        <v>0</v>
      </c>
      <c r="H417" s="1">
        <f t="shared" si="191"/>
        <v>760</v>
      </c>
      <c r="I417" s="1">
        <v>185</v>
      </c>
      <c r="J417" s="1">
        <v>1662.5</v>
      </c>
      <c r="K417" s="1">
        <v>23337.5</v>
      </c>
    </row>
    <row r="418" spans="1:126" x14ac:dyDescent="0.25">
      <c r="A418" t="s">
        <v>159</v>
      </c>
      <c r="B418" t="s">
        <v>160</v>
      </c>
      <c r="C418" s="32" t="s">
        <v>472</v>
      </c>
      <c r="D418" t="s">
        <v>317</v>
      </c>
      <c r="E418" s="1">
        <v>19580</v>
      </c>
      <c r="F418" s="1">
        <f t="shared" si="190"/>
        <v>561.95000000000005</v>
      </c>
      <c r="G418" s="1">
        <v>0</v>
      </c>
      <c r="H418" s="1">
        <f t="shared" si="191"/>
        <v>595.23</v>
      </c>
      <c r="I418" s="1">
        <v>145</v>
      </c>
      <c r="J418" s="1">
        <v>1302.18</v>
      </c>
      <c r="K418" s="1">
        <v>18277.82</v>
      </c>
    </row>
    <row r="419" spans="1:126" x14ac:dyDescent="0.25">
      <c r="A419" t="s">
        <v>161</v>
      </c>
      <c r="B419" t="s">
        <v>62</v>
      </c>
      <c r="C419" s="32" t="s">
        <v>471</v>
      </c>
      <c r="D419" t="s">
        <v>317</v>
      </c>
      <c r="E419" s="1">
        <v>19800</v>
      </c>
      <c r="F419" s="1">
        <f t="shared" si="190"/>
        <v>568.26</v>
      </c>
      <c r="G419" s="1">
        <v>0</v>
      </c>
      <c r="H419" s="1">
        <f t="shared" si="191"/>
        <v>601.91999999999996</v>
      </c>
      <c r="I419" s="1">
        <v>25</v>
      </c>
      <c r="J419" s="1">
        <v>1195.18</v>
      </c>
      <c r="K419" s="1">
        <v>18604.82</v>
      </c>
    </row>
    <row r="420" spans="1:126" x14ac:dyDescent="0.25">
      <c r="A420" s="3" t="s">
        <v>13</v>
      </c>
      <c r="B420" s="3">
        <v>11</v>
      </c>
      <c r="C420" s="34"/>
      <c r="D420" s="3"/>
      <c r="E420" s="4">
        <f t="shared" ref="E420:J420" si="192">SUM(E409:E419)</f>
        <v>349880</v>
      </c>
      <c r="F420" s="4">
        <f t="shared" si="192"/>
        <v>10041.56</v>
      </c>
      <c r="G420" s="4">
        <f t="shared" si="192"/>
        <v>5368.48</v>
      </c>
      <c r="H420" s="4">
        <f t="shared" si="192"/>
        <v>10636.35</v>
      </c>
      <c r="I420" s="4">
        <f t="shared" si="192"/>
        <v>3053.62</v>
      </c>
      <c r="J420" s="4">
        <f t="shared" si="192"/>
        <v>38560.639999999999</v>
      </c>
      <c r="K420" s="4">
        <f>SUM(K409:K419)</f>
        <v>311319.36</v>
      </c>
    </row>
    <row r="421" spans="1:126" x14ac:dyDescent="0.25">
      <c r="A421" s="5"/>
      <c r="B421" s="5"/>
      <c r="C421" s="39"/>
      <c r="D421" s="5"/>
      <c r="E421" s="30"/>
      <c r="F421" s="30"/>
      <c r="G421" s="30"/>
      <c r="H421" s="30"/>
      <c r="I421" s="30"/>
      <c r="J421" s="30"/>
      <c r="K421" s="30"/>
    </row>
    <row r="422" spans="1:126" x14ac:dyDescent="0.25">
      <c r="A422" s="31" t="s">
        <v>464</v>
      </c>
      <c r="B422" s="31"/>
      <c r="C422" s="40"/>
      <c r="D422" s="31"/>
      <c r="E422" s="31"/>
      <c r="F422" s="31"/>
      <c r="G422" s="31"/>
      <c r="H422" s="31"/>
      <c r="I422" s="31"/>
      <c r="J422" s="31"/>
      <c r="K422" s="31"/>
    </row>
    <row r="423" spans="1:126" x14ac:dyDescent="0.25">
      <c r="A423" t="s">
        <v>147</v>
      </c>
      <c r="B423" t="s">
        <v>121</v>
      </c>
      <c r="C423" s="32" t="s">
        <v>472</v>
      </c>
      <c r="D423" t="s">
        <v>317</v>
      </c>
      <c r="E423" s="1">
        <v>76000</v>
      </c>
      <c r="F423" s="1">
        <f t="shared" ref="F423:F429" si="193">E423*0.0287</f>
        <v>2181.1999999999998</v>
      </c>
      <c r="G423" s="1">
        <v>6497.56</v>
      </c>
      <c r="H423" s="1">
        <f t="shared" ref="H423:H429" si="194">E423*0.0304</f>
        <v>2310.4</v>
      </c>
      <c r="I423" s="1">
        <v>277.5</v>
      </c>
      <c r="J423" s="1">
        <f t="shared" ref="J423:J424" si="195">F423+G423+H423+I423</f>
        <v>11266.66</v>
      </c>
      <c r="K423" s="1">
        <f t="shared" ref="K423:K424" si="196">E423-J423</f>
        <v>64733.34</v>
      </c>
    </row>
    <row r="424" spans="1:126" x14ac:dyDescent="0.25">
      <c r="A424" t="s">
        <v>148</v>
      </c>
      <c r="B424" t="s">
        <v>141</v>
      </c>
      <c r="C424" s="32" t="s">
        <v>471</v>
      </c>
      <c r="D424" t="s">
        <v>317</v>
      </c>
      <c r="E424" s="1">
        <v>41000</v>
      </c>
      <c r="F424" s="1">
        <f t="shared" si="193"/>
        <v>1176.7</v>
      </c>
      <c r="G424" s="1">
        <v>583.79</v>
      </c>
      <c r="H424" s="1">
        <f t="shared" si="194"/>
        <v>1246.4000000000001</v>
      </c>
      <c r="I424" s="1">
        <v>25</v>
      </c>
      <c r="J424" s="1">
        <f t="shared" si="195"/>
        <v>3031.89</v>
      </c>
      <c r="K424" s="1">
        <f t="shared" si="196"/>
        <v>37968.11</v>
      </c>
    </row>
    <row r="425" spans="1:126" x14ac:dyDescent="0.25">
      <c r="A425" t="s">
        <v>146</v>
      </c>
      <c r="B425" t="s">
        <v>15</v>
      </c>
      <c r="C425" s="32" t="s">
        <v>472</v>
      </c>
      <c r="D425" t="s">
        <v>314</v>
      </c>
      <c r="E425" s="1">
        <v>38500</v>
      </c>
      <c r="F425" s="1">
        <f t="shared" si="193"/>
        <v>1104.95</v>
      </c>
      <c r="G425" s="1">
        <v>230.95</v>
      </c>
      <c r="H425" s="1">
        <f t="shared" si="194"/>
        <v>1170.4000000000001</v>
      </c>
      <c r="I425" s="1">
        <v>377.5</v>
      </c>
      <c r="J425" s="1">
        <v>4096.3</v>
      </c>
      <c r="K425" s="1">
        <v>34403.699999999997</v>
      </c>
    </row>
    <row r="426" spans="1:126" x14ac:dyDescent="0.25">
      <c r="A426" t="s">
        <v>305</v>
      </c>
      <c r="B426" t="s">
        <v>128</v>
      </c>
      <c r="C426" s="32" t="s">
        <v>472</v>
      </c>
      <c r="D426" t="s">
        <v>317</v>
      </c>
      <c r="E426" s="1">
        <v>38000</v>
      </c>
      <c r="F426" s="1">
        <f t="shared" si="193"/>
        <v>1090.5999999999999</v>
      </c>
      <c r="G426" s="1">
        <v>160.38</v>
      </c>
      <c r="H426" s="1">
        <f t="shared" si="194"/>
        <v>1155.2</v>
      </c>
      <c r="I426" s="1">
        <v>2075</v>
      </c>
      <c r="J426" s="1">
        <v>8621.18</v>
      </c>
      <c r="K426" s="1">
        <v>29378.82</v>
      </c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</row>
    <row r="427" spans="1:126" x14ac:dyDescent="0.25">
      <c r="A427" t="s">
        <v>285</v>
      </c>
      <c r="B427" t="s">
        <v>141</v>
      </c>
      <c r="C427" s="32" t="s">
        <v>471</v>
      </c>
      <c r="D427" t="s">
        <v>317</v>
      </c>
      <c r="E427" s="1">
        <v>38000</v>
      </c>
      <c r="F427" s="1">
        <f t="shared" si="193"/>
        <v>1090.5999999999999</v>
      </c>
      <c r="G427" s="1">
        <v>160.38</v>
      </c>
      <c r="H427" s="1">
        <f t="shared" si="194"/>
        <v>1155.2</v>
      </c>
      <c r="I427" s="1">
        <v>25</v>
      </c>
      <c r="J427" s="1">
        <v>2431.1799999999998</v>
      </c>
      <c r="K427" s="1">
        <v>35568.82</v>
      </c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</row>
    <row r="428" spans="1:126" x14ac:dyDescent="0.25">
      <c r="A428" t="s">
        <v>144</v>
      </c>
      <c r="B428" t="s">
        <v>138</v>
      </c>
      <c r="C428" s="32" t="s">
        <v>472</v>
      </c>
      <c r="D428" t="s">
        <v>317</v>
      </c>
      <c r="E428" s="1">
        <v>38000</v>
      </c>
      <c r="F428" s="1">
        <f t="shared" si="193"/>
        <v>1090.5999999999999</v>
      </c>
      <c r="G428" s="1">
        <v>0</v>
      </c>
      <c r="H428" s="1">
        <f t="shared" si="194"/>
        <v>1155.2</v>
      </c>
      <c r="I428" s="1">
        <v>1385.12</v>
      </c>
      <c r="J428" s="1">
        <v>3790.92</v>
      </c>
      <c r="K428" s="1">
        <v>34209.08</v>
      </c>
    </row>
    <row r="429" spans="1:126" x14ac:dyDescent="0.25">
      <c r="A429" t="s">
        <v>151</v>
      </c>
      <c r="B429" t="s">
        <v>138</v>
      </c>
      <c r="C429" s="32" t="s">
        <v>471</v>
      </c>
      <c r="D429" t="s">
        <v>314</v>
      </c>
      <c r="E429" s="1">
        <v>25000</v>
      </c>
      <c r="F429" s="1">
        <f t="shared" si="193"/>
        <v>717.5</v>
      </c>
      <c r="G429" s="1">
        <v>0</v>
      </c>
      <c r="H429" s="1">
        <f t="shared" si="194"/>
        <v>760</v>
      </c>
      <c r="I429" s="1">
        <v>287</v>
      </c>
      <c r="J429" s="1">
        <v>1764.5</v>
      </c>
      <c r="K429" s="1">
        <v>23235.5</v>
      </c>
    </row>
    <row r="430" spans="1:126" s="2" customFormat="1" x14ac:dyDescent="0.25">
      <c r="A430" t="s">
        <v>143</v>
      </c>
      <c r="B430" t="s">
        <v>62</v>
      </c>
      <c r="C430" s="32" t="s">
        <v>471</v>
      </c>
      <c r="D430" t="s">
        <v>314</v>
      </c>
      <c r="E430" s="1">
        <v>31500</v>
      </c>
      <c r="F430" s="1">
        <f t="shared" ref="F430:F434" si="197">E430*0.0287</f>
        <v>904.05</v>
      </c>
      <c r="G430" s="1">
        <v>0</v>
      </c>
      <c r="H430" s="1">
        <f t="shared" ref="H430:H434" si="198">E430*0.0304</f>
        <v>957.6</v>
      </c>
      <c r="I430" s="1">
        <v>377.5</v>
      </c>
      <c r="J430" s="1">
        <v>3326.65</v>
      </c>
      <c r="K430" s="1">
        <v>28173.35</v>
      </c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  <c r="CW430" s="6"/>
      <c r="CX430" s="6"/>
      <c r="CY430" s="6"/>
      <c r="CZ430" s="6"/>
      <c r="DA430" s="6"/>
      <c r="DB430" s="6"/>
      <c r="DC430" s="6"/>
      <c r="DD430" s="6"/>
      <c r="DE430" s="6"/>
      <c r="DF430" s="6"/>
      <c r="DG430" s="6"/>
      <c r="DH430" s="6"/>
      <c r="DI430" s="6"/>
      <c r="DJ430" s="6"/>
      <c r="DK430" s="6"/>
      <c r="DL430" s="6"/>
      <c r="DM430" s="6"/>
      <c r="DN430" s="6"/>
      <c r="DO430" s="6"/>
      <c r="DP430" s="6"/>
      <c r="DQ430" s="6"/>
      <c r="DR430" s="6"/>
      <c r="DS430" s="6"/>
      <c r="DT430" s="6"/>
      <c r="DU430" s="6"/>
      <c r="DV430" s="6"/>
    </row>
    <row r="431" spans="1:126" x14ac:dyDescent="0.25">
      <c r="A431" t="s">
        <v>356</v>
      </c>
      <c r="B431" t="s">
        <v>163</v>
      </c>
      <c r="C431" s="32" t="s">
        <v>471</v>
      </c>
      <c r="D431" s="11" t="s">
        <v>317</v>
      </c>
      <c r="E431" s="1">
        <v>26000</v>
      </c>
      <c r="F431" s="1">
        <f t="shared" si="197"/>
        <v>746.2</v>
      </c>
      <c r="G431" s="1">
        <v>0</v>
      </c>
      <c r="H431" s="1">
        <f t="shared" si="198"/>
        <v>790.4</v>
      </c>
      <c r="I431" s="1">
        <v>25</v>
      </c>
      <c r="J431" s="1">
        <v>1561.6</v>
      </c>
      <c r="K431" s="1">
        <v>24438.400000000001</v>
      </c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</row>
    <row r="432" spans="1:126" x14ac:dyDescent="0.25">
      <c r="A432" t="s">
        <v>351</v>
      </c>
      <c r="B432" t="s">
        <v>163</v>
      </c>
      <c r="C432" s="32" t="s">
        <v>471</v>
      </c>
      <c r="D432" t="s">
        <v>317</v>
      </c>
      <c r="E432" s="1">
        <v>26000</v>
      </c>
      <c r="F432" s="1">
        <f t="shared" si="197"/>
        <v>746.2</v>
      </c>
      <c r="G432" s="1">
        <v>0</v>
      </c>
      <c r="H432" s="1">
        <f t="shared" si="198"/>
        <v>790.4</v>
      </c>
      <c r="I432" s="1">
        <v>287</v>
      </c>
      <c r="J432" s="1">
        <v>1823.6</v>
      </c>
      <c r="K432" s="1">
        <f t="shared" ref="K432" si="199">E432-J432</f>
        <v>24176.400000000001</v>
      </c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</row>
    <row r="433" spans="1:126" x14ac:dyDescent="0.25">
      <c r="A433" t="s">
        <v>355</v>
      </c>
      <c r="B433" t="s">
        <v>23</v>
      </c>
      <c r="C433" s="32" t="s">
        <v>471</v>
      </c>
      <c r="D433" s="11" t="s">
        <v>317</v>
      </c>
      <c r="E433" s="1">
        <v>26000</v>
      </c>
      <c r="F433" s="1">
        <f t="shared" si="197"/>
        <v>746.2</v>
      </c>
      <c r="G433" s="1">
        <v>0</v>
      </c>
      <c r="H433" s="1">
        <f t="shared" si="198"/>
        <v>790.4</v>
      </c>
      <c r="I433" s="1">
        <v>307</v>
      </c>
      <c r="J433" s="1">
        <v>1843.6</v>
      </c>
      <c r="K433" s="1">
        <v>24156.400000000001</v>
      </c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</row>
    <row r="434" spans="1:126" x14ac:dyDescent="0.25">
      <c r="A434" t="s">
        <v>352</v>
      </c>
      <c r="B434" t="s">
        <v>349</v>
      </c>
      <c r="C434" s="32" t="s">
        <v>472</v>
      </c>
      <c r="D434" t="s">
        <v>317</v>
      </c>
      <c r="E434" s="1">
        <v>33000</v>
      </c>
      <c r="F434" s="1">
        <f t="shared" si="197"/>
        <v>947.1</v>
      </c>
      <c r="G434" s="1">
        <v>0</v>
      </c>
      <c r="H434" s="1">
        <f t="shared" si="198"/>
        <v>1003.2</v>
      </c>
      <c r="I434" s="1">
        <v>375.8</v>
      </c>
      <c r="J434" s="1">
        <v>2514.9</v>
      </c>
      <c r="K434" s="1">
        <v>30485.1</v>
      </c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</row>
    <row r="435" spans="1:126" x14ac:dyDescent="0.25">
      <c r="A435" s="3" t="s">
        <v>13</v>
      </c>
      <c r="B435" s="3">
        <v>12</v>
      </c>
      <c r="C435" s="34"/>
      <c r="D435" s="3"/>
      <c r="E435" s="4">
        <f>SUM(E423:E434)</f>
        <v>437000</v>
      </c>
      <c r="F435" s="4">
        <f t="shared" ref="F435:K435" si="200">SUM(F423:F434)</f>
        <v>12541.9</v>
      </c>
      <c r="G435" s="4">
        <f t="shared" si="200"/>
        <v>7633.06</v>
      </c>
      <c r="H435" s="4">
        <f t="shared" si="200"/>
        <v>13284.8</v>
      </c>
      <c r="I435" s="4">
        <f t="shared" si="200"/>
        <v>5824.42</v>
      </c>
      <c r="J435" s="4">
        <f t="shared" si="200"/>
        <v>46072.98</v>
      </c>
      <c r="K435" s="4">
        <f t="shared" si="200"/>
        <v>390927.02</v>
      </c>
    </row>
    <row r="437" spans="1:126" x14ac:dyDescent="0.25">
      <c r="A437" s="2" t="s">
        <v>465</v>
      </c>
    </row>
    <row r="438" spans="1:126" x14ac:dyDescent="0.25">
      <c r="A438" t="s">
        <v>156</v>
      </c>
      <c r="B438" t="s">
        <v>17</v>
      </c>
      <c r="C438" s="32" t="s">
        <v>472</v>
      </c>
      <c r="D438" t="s">
        <v>314</v>
      </c>
      <c r="E438" s="1">
        <v>110000</v>
      </c>
      <c r="F438" s="1">
        <f>E438*0.0287</f>
        <v>3157</v>
      </c>
      <c r="G438" s="1">
        <v>14457.62</v>
      </c>
      <c r="H438" s="1">
        <f>E438*0.0304</f>
        <v>3344</v>
      </c>
      <c r="I438" s="1">
        <v>165</v>
      </c>
      <c r="J438" s="1">
        <f>F438+G438+H438+I438</f>
        <v>21123.62</v>
      </c>
      <c r="K438" s="1">
        <f>E438-J438</f>
        <v>88876.38</v>
      </c>
    </row>
    <row r="439" spans="1:126" x14ac:dyDescent="0.25">
      <c r="A439" s="3" t="s">
        <v>13</v>
      </c>
      <c r="B439" s="3">
        <v>1</v>
      </c>
      <c r="C439" s="34"/>
      <c r="D439" s="3"/>
      <c r="E439" s="4">
        <f t="shared" ref="E439:K439" si="201">SUM(E438:E438)</f>
        <v>110000</v>
      </c>
      <c r="F439" s="4">
        <f t="shared" si="201"/>
        <v>3157</v>
      </c>
      <c r="G439" s="4">
        <f t="shared" si="201"/>
        <v>14457.62</v>
      </c>
      <c r="H439" s="4">
        <f t="shared" si="201"/>
        <v>3344</v>
      </c>
      <c r="I439" s="4">
        <f t="shared" si="201"/>
        <v>165</v>
      </c>
      <c r="J439" s="4">
        <f t="shared" si="201"/>
        <v>21123.62</v>
      </c>
      <c r="K439" s="4">
        <f t="shared" si="201"/>
        <v>88876.38</v>
      </c>
    </row>
    <row r="441" spans="1:126" s="2" customFormat="1" x14ac:dyDescent="0.25">
      <c r="A441" s="10" t="s">
        <v>466</v>
      </c>
      <c r="B441" s="10"/>
      <c r="C441" s="36"/>
      <c r="D441" s="12"/>
      <c r="E441" s="10"/>
      <c r="F441" s="10"/>
      <c r="G441" s="10"/>
      <c r="H441" s="10"/>
      <c r="I441" s="10"/>
      <c r="J441" s="10"/>
      <c r="K441" s="10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  <c r="CW441" s="6"/>
      <c r="CX441" s="6"/>
      <c r="CY441" s="6"/>
      <c r="CZ441" s="6"/>
      <c r="DA441" s="6"/>
      <c r="DB441" s="6"/>
      <c r="DC441" s="6"/>
      <c r="DD441" s="6"/>
      <c r="DE441" s="6"/>
      <c r="DF441" s="6"/>
      <c r="DG441" s="6"/>
      <c r="DH441" s="6"/>
      <c r="DI441" s="6"/>
      <c r="DJ441" s="6"/>
      <c r="DK441" s="6"/>
      <c r="DL441" s="6"/>
      <c r="DM441" s="6"/>
      <c r="DN441" s="6"/>
      <c r="DO441" s="6"/>
      <c r="DP441" s="6"/>
      <c r="DQ441" s="6"/>
      <c r="DR441" s="6"/>
      <c r="DS441" s="6"/>
      <c r="DT441" s="6"/>
      <c r="DU441" s="6"/>
      <c r="DV441" s="6"/>
    </row>
    <row r="442" spans="1:126" x14ac:dyDescent="0.25">
      <c r="A442" t="s">
        <v>258</v>
      </c>
      <c r="B442" t="s">
        <v>121</v>
      </c>
      <c r="C442" s="32" t="s">
        <v>472</v>
      </c>
      <c r="D442" t="s">
        <v>317</v>
      </c>
      <c r="E442" s="1">
        <v>100000</v>
      </c>
      <c r="F442" s="1">
        <f>E442*0.0287</f>
        <v>2870</v>
      </c>
      <c r="G442" s="1">
        <v>12105.37</v>
      </c>
      <c r="H442" s="1">
        <f>E442*0.0304</f>
        <v>3040</v>
      </c>
      <c r="I442" s="1">
        <v>187</v>
      </c>
      <c r="J442" s="1">
        <f>F442+G442+H442+I442</f>
        <v>18202.37</v>
      </c>
      <c r="K442" s="1">
        <f>E442-J442</f>
        <v>81797.63</v>
      </c>
    </row>
    <row r="443" spans="1:126" x14ac:dyDescent="0.25">
      <c r="A443" t="s">
        <v>158</v>
      </c>
      <c r="B443" t="s">
        <v>290</v>
      </c>
      <c r="C443" s="32" t="s">
        <v>471</v>
      </c>
      <c r="D443" t="s">
        <v>314</v>
      </c>
      <c r="E443" s="1">
        <v>38000</v>
      </c>
      <c r="F443" s="1">
        <f>E443*0.0287</f>
        <v>1090.5999999999999</v>
      </c>
      <c r="G443" s="1">
        <v>0</v>
      </c>
      <c r="H443" s="1">
        <f>E443*0.0304</f>
        <v>1155.2</v>
      </c>
      <c r="I443" s="1">
        <v>327</v>
      </c>
      <c r="J443" s="1">
        <v>2733.18</v>
      </c>
      <c r="K443" s="1">
        <v>35266.82</v>
      </c>
    </row>
    <row r="444" spans="1:126" x14ac:dyDescent="0.25">
      <c r="A444" t="s">
        <v>308</v>
      </c>
      <c r="B444" t="s">
        <v>290</v>
      </c>
      <c r="C444" s="32" t="s">
        <v>472</v>
      </c>
      <c r="D444" t="s">
        <v>317</v>
      </c>
      <c r="E444" s="1">
        <v>56000</v>
      </c>
      <c r="F444" s="1">
        <v>1607.2</v>
      </c>
      <c r="G444" s="1">
        <v>2343.77</v>
      </c>
      <c r="H444" s="1">
        <v>1702.4</v>
      </c>
      <c r="I444" s="1">
        <v>2405.2399999999998</v>
      </c>
      <c r="J444" s="1">
        <v>11150.61</v>
      </c>
      <c r="K444" s="1">
        <v>44849.39</v>
      </c>
    </row>
    <row r="445" spans="1:126" s="3" customFormat="1" x14ac:dyDescent="0.25">
      <c r="A445" s="3" t="s">
        <v>13</v>
      </c>
      <c r="B445" s="3">
        <v>3</v>
      </c>
      <c r="C445" s="34"/>
      <c r="E445" s="4">
        <f t="shared" ref="E445:K445" si="202">SUM(E442:E443)+E444</f>
        <v>194000</v>
      </c>
      <c r="F445" s="4">
        <f t="shared" si="202"/>
        <v>5567.8</v>
      </c>
      <c r="G445" s="4">
        <f t="shared" si="202"/>
        <v>14449.14</v>
      </c>
      <c r="H445" s="4">
        <f t="shared" si="202"/>
        <v>5897.6</v>
      </c>
      <c r="I445" s="4">
        <f t="shared" si="202"/>
        <v>2919.24</v>
      </c>
      <c r="J445" s="4">
        <f t="shared" si="202"/>
        <v>32086.16</v>
      </c>
      <c r="K445" s="4">
        <f t="shared" si="202"/>
        <v>161913.84</v>
      </c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  <c r="CW445" s="6"/>
      <c r="CX445" s="6"/>
      <c r="CY445" s="6"/>
      <c r="CZ445" s="6"/>
      <c r="DA445" s="6"/>
      <c r="DB445" s="6"/>
      <c r="DC445" s="6"/>
      <c r="DD445" s="6"/>
      <c r="DE445" s="6"/>
      <c r="DF445" s="6"/>
      <c r="DG445" s="6"/>
      <c r="DH445" s="6"/>
      <c r="DI445" s="6"/>
      <c r="DJ445" s="6"/>
      <c r="DK445" s="6"/>
      <c r="DL445" s="6"/>
      <c r="DM445" s="6"/>
      <c r="DN445" s="6"/>
      <c r="DO445" s="6"/>
      <c r="DP445" s="6"/>
      <c r="DQ445" s="6"/>
      <c r="DR445" s="6"/>
      <c r="DS445" s="6"/>
      <c r="DT445" s="6"/>
      <c r="DU445" s="6"/>
      <c r="DV445" s="6"/>
    </row>
    <row r="446" spans="1:126" s="26" customFormat="1" x14ac:dyDescent="0.25">
      <c r="C446" s="35"/>
      <c r="E446" s="27"/>
      <c r="F446" s="27"/>
      <c r="G446" s="27"/>
      <c r="H446" s="27"/>
      <c r="I446" s="27"/>
      <c r="J446" s="27"/>
      <c r="K446" s="27"/>
    </row>
    <row r="447" spans="1:126" s="26" customFormat="1" x14ac:dyDescent="0.25">
      <c r="C447" s="35"/>
      <c r="E447" s="27"/>
      <c r="F447" s="27"/>
      <c r="G447" s="27"/>
      <c r="H447" s="27"/>
      <c r="I447" s="27"/>
      <c r="J447" s="27"/>
      <c r="K447" s="27"/>
    </row>
    <row r="448" spans="1:126" s="26" customFormat="1" x14ac:dyDescent="0.25">
      <c r="A448" s="10" t="s">
        <v>467</v>
      </c>
      <c r="C448" s="35"/>
      <c r="E448" s="27"/>
      <c r="F448" s="27"/>
      <c r="G448" s="27"/>
      <c r="H448" s="27"/>
      <c r="I448" s="27"/>
      <c r="J448" s="27"/>
      <c r="K448" s="27"/>
    </row>
    <row r="449" spans="1:126" x14ac:dyDescent="0.25">
      <c r="A449" t="s">
        <v>468</v>
      </c>
      <c r="B449" s="17" t="s">
        <v>15</v>
      </c>
      <c r="C449" s="37" t="s">
        <v>472</v>
      </c>
      <c r="D449" t="s">
        <v>317</v>
      </c>
      <c r="E449" s="1">
        <v>35000</v>
      </c>
      <c r="F449" s="1">
        <v>1004.5</v>
      </c>
      <c r="G449" s="1">
        <v>0</v>
      </c>
      <c r="H449" s="1">
        <v>1064</v>
      </c>
      <c r="I449" s="1">
        <v>25</v>
      </c>
      <c r="J449" s="1">
        <f>F449+G449+H449+I449</f>
        <v>2093.5</v>
      </c>
      <c r="K449" s="1">
        <f>E449-J449</f>
        <v>32906.5</v>
      </c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</row>
    <row r="450" spans="1:126" x14ac:dyDescent="0.25">
      <c r="A450" t="s">
        <v>139</v>
      </c>
      <c r="B450" t="s">
        <v>121</v>
      </c>
      <c r="C450" s="32" t="s">
        <v>471</v>
      </c>
      <c r="D450" t="s">
        <v>317</v>
      </c>
      <c r="E450" s="1">
        <v>100000</v>
      </c>
      <c r="F450" s="1">
        <f>E450*0.0287</f>
        <v>2870</v>
      </c>
      <c r="G450" s="1">
        <v>12105.37</v>
      </c>
      <c r="H450" s="1">
        <f>E450*0.0304</f>
        <v>3040</v>
      </c>
      <c r="I450" s="1">
        <v>1357.5</v>
      </c>
      <c r="J450" s="1">
        <f>F450+G450+H450+I450</f>
        <v>19372.87</v>
      </c>
      <c r="K450" s="1">
        <f>E450-J450</f>
        <v>80627.13</v>
      </c>
    </row>
    <row r="451" spans="1:126" x14ac:dyDescent="0.25">
      <c r="A451" t="s">
        <v>283</v>
      </c>
      <c r="B451" t="s">
        <v>121</v>
      </c>
      <c r="C451" s="32" t="s">
        <v>472</v>
      </c>
      <c r="D451" t="s">
        <v>317</v>
      </c>
      <c r="E451" s="1">
        <v>65000</v>
      </c>
      <c r="F451" s="1">
        <f>E451*0.0287</f>
        <v>1865.5</v>
      </c>
      <c r="G451" s="1">
        <v>4427.58</v>
      </c>
      <c r="H451" s="1">
        <f>E451*0.0304</f>
        <v>1976</v>
      </c>
      <c r="I451" s="1">
        <v>187</v>
      </c>
      <c r="J451" s="1">
        <f>F451+G451+H451+I451</f>
        <v>8456.08</v>
      </c>
      <c r="K451" s="1">
        <f>E451-J451</f>
        <v>56543.92</v>
      </c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</row>
    <row r="452" spans="1:126" x14ac:dyDescent="0.25">
      <c r="A452" t="s">
        <v>154</v>
      </c>
      <c r="B452" t="s">
        <v>15</v>
      </c>
      <c r="C452" s="32" t="s">
        <v>471</v>
      </c>
      <c r="D452" t="s">
        <v>314</v>
      </c>
      <c r="E452" s="1">
        <v>32500</v>
      </c>
      <c r="F452" s="1">
        <f>E452*0.0287</f>
        <v>932.75</v>
      </c>
      <c r="G452" s="1">
        <v>0</v>
      </c>
      <c r="H452" s="1">
        <f>E452*0.0304</f>
        <v>988</v>
      </c>
      <c r="I452" s="1">
        <v>125</v>
      </c>
      <c r="J452" s="1">
        <f>+F452+G452+H452+I452</f>
        <v>2045.75</v>
      </c>
      <c r="K452" s="1">
        <v>30292.25</v>
      </c>
    </row>
    <row r="453" spans="1:126" x14ac:dyDescent="0.25">
      <c r="A453" t="s">
        <v>157</v>
      </c>
      <c r="B453" t="s">
        <v>153</v>
      </c>
      <c r="C453" s="32" t="s">
        <v>471</v>
      </c>
      <c r="D453" t="s">
        <v>317</v>
      </c>
      <c r="E453" s="1">
        <v>32500</v>
      </c>
      <c r="F453" s="1">
        <f>E453*0.0287</f>
        <v>932.75</v>
      </c>
      <c r="G453" s="1">
        <v>0</v>
      </c>
      <c r="H453" s="1">
        <f>E453*0.0304</f>
        <v>988</v>
      </c>
      <c r="I453" s="1">
        <v>327.5</v>
      </c>
      <c r="J453" s="1">
        <v>1995.75</v>
      </c>
      <c r="K453" s="1">
        <v>30504.25</v>
      </c>
    </row>
    <row r="454" spans="1:126" x14ac:dyDescent="0.25">
      <c r="A454" t="s">
        <v>477</v>
      </c>
      <c r="B454" t="s">
        <v>128</v>
      </c>
      <c r="C454" s="32" t="s">
        <v>472</v>
      </c>
      <c r="D454" t="s">
        <v>317</v>
      </c>
      <c r="E454" s="1">
        <v>58000</v>
      </c>
      <c r="F454" s="1">
        <f>E454*0.0287</f>
        <v>1664.6</v>
      </c>
      <c r="G454" s="1">
        <v>3110.32</v>
      </c>
      <c r="H454" s="1">
        <f>E454*0.0304</f>
        <v>1763.2</v>
      </c>
      <c r="I454" s="1">
        <v>25</v>
      </c>
      <c r="J454" s="1">
        <v>6563.12</v>
      </c>
      <c r="K454" s="1">
        <v>51436.88</v>
      </c>
    </row>
    <row r="455" spans="1:126" x14ac:dyDescent="0.25">
      <c r="A455" s="3" t="s">
        <v>13</v>
      </c>
      <c r="B455" s="3">
        <v>6</v>
      </c>
      <c r="C455" s="34"/>
      <c r="D455" s="3"/>
      <c r="E455" s="4">
        <f>SUM(E449:E454)</f>
        <v>323000</v>
      </c>
      <c r="F455" s="4">
        <f>SUM(F449:F454)</f>
        <v>9270.1</v>
      </c>
      <c r="G455" s="4">
        <f>SUM(G449:G454)</f>
        <v>19643.27</v>
      </c>
      <c r="H455" s="4">
        <f>SUM(H449:H454)</f>
        <v>9819.2000000000007</v>
      </c>
      <c r="I455" s="4">
        <f>SUM(I449:I454)</f>
        <v>2047</v>
      </c>
      <c r="J455" s="4">
        <f>SUM(J449:J453)+J454</f>
        <v>40527.07</v>
      </c>
      <c r="K455" s="4">
        <f>SUM(K449:K453)+K454</f>
        <v>282310.93</v>
      </c>
    </row>
    <row r="457" spans="1:126" s="3" customFormat="1" x14ac:dyDescent="0.25">
      <c r="A457"/>
      <c r="B457"/>
      <c r="C457" s="32"/>
      <c r="D457"/>
      <c r="E457" s="1"/>
      <c r="F457" s="1"/>
      <c r="G457" s="1"/>
      <c r="H457" s="1"/>
      <c r="I457" s="1"/>
      <c r="J457" s="1"/>
      <c r="K457" s="1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  <c r="CW457" s="6"/>
      <c r="CX457" s="6"/>
      <c r="CY457" s="6"/>
      <c r="CZ457" s="6"/>
      <c r="DA457" s="6"/>
      <c r="DB457" s="6"/>
      <c r="DC457" s="6"/>
      <c r="DD457" s="6"/>
      <c r="DE457" s="6"/>
      <c r="DF457" s="6"/>
      <c r="DG457" s="6"/>
      <c r="DH457" s="6"/>
      <c r="DI457" s="6"/>
      <c r="DJ457" s="6"/>
      <c r="DK457" s="6"/>
      <c r="DL457" s="6"/>
      <c r="DM457" s="6"/>
      <c r="DN457" s="6"/>
      <c r="DO457" s="6"/>
      <c r="DP457" s="6"/>
      <c r="DQ457" s="6"/>
      <c r="DR457" s="6"/>
      <c r="DS457" s="6"/>
      <c r="DT457" s="6"/>
      <c r="DU457" s="6"/>
      <c r="DV457" s="6"/>
    </row>
    <row r="458" spans="1:126" s="3" customFormat="1" x14ac:dyDescent="0.25">
      <c r="A458" s="10" t="s">
        <v>180</v>
      </c>
      <c r="B458" s="10"/>
      <c r="C458" s="36"/>
      <c r="D458" s="12"/>
      <c r="E458" s="10"/>
      <c r="F458" s="10"/>
      <c r="G458" s="10"/>
      <c r="H458" s="10"/>
      <c r="I458" s="10"/>
      <c r="J458" s="10"/>
      <c r="K458" s="10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  <c r="CW458" s="6"/>
      <c r="CX458" s="6"/>
      <c r="CY458" s="6"/>
      <c r="CZ458" s="6"/>
      <c r="DA458" s="6"/>
      <c r="DB458" s="6"/>
      <c r="DC458" s="6"/>
      <c r="DD458" s="6"/>
      <c r="DE458" s="6"/>
      <c r="DF458" s="6"/>
      <c r="DG458" s="6"/>
      <c r="DH458" s="6"/>
      <c r="DI458" s="6"/>
      <c r="DJ458" s="6"/>
      <c r="DK458" s="6"/>
      <c r="DL458" s="6"/>
      <c r="DM458" s="6"/>
      <c r="DN458" s="6"/>
      <c r="DO458" s="6"/>
      <c r="DP458" s="6"/>
      <c r="DQ458" s="6"/>
      <c r="DR458" s="6"/>
      <c r="DS458" s="6"/>
      <c r="DT458" s="6"/>
      <c r="DU458" s="6"/>
      <c r="DV458" s="6"/>
    </row>
    <row r="459" spans="1:126" x14ac:dyDescent="0.25">
      <c r="A459" s="5" t="s">
        <v>403</v>
      </c>
      <c r="B459" s="23" t="s">
        <v>15</v>
      </c>
      <c r="C459" s="32" t="s">
        <v>472</v>
      </c>
      <c r="D459" t="s">
        <v>317</v>
      </c>
      <c r="E459" s="1">
        <v>44000</v>
      </c>
      <c r="F459" s="1">
        <f t="shared" ref="F459:F463" si="203">E459*0.0287</f>
        <v>1262.8</v>
      </c>
      <c r="G459" s="1">
        <v>0</v>
      </c>
      <c r="H459" s="1">
        <f t="shared" ref="H459:H463" si="204">E459*0.0304</f>
        <v>1337.6</v>
      </c>
      <c r="I459" s="1">
        <v>564.6</v>
      </c>
      <c r="J459" s="1">
        <v>4172.1899999999996</v>
      </c>
      <c r="K459" s="1">
        <v>39827.81</v>
      </c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</row>
    <row r="460" spans="1:126" x14ac:dyDescent="0.25">
      <c r="A460" s="5" t="s">
        <v>404</v>
      </c>
      <c r="B460" s="23" t="s">
        <v>15</v>
      </c>
      <c r="C460" s="32" t="s">
        <v>471</v>
      </c>
      <c r="D460" t="s">
        <v>317</v>
      </c>
      <c r="E460" s="1">
        <v>44000</v>
      </c>
      <c r="F460" s="1">
        <f t="shared" si="203"/>
        <v>1262.8</v>
      </c>
      <c r="G460" s="1">
        <v>1007.19</v>
      </c>
      <c r="H460" s="1">
        <f t="shared" si="204"/>
        <v>1337.6</v>
      </c>
      <c r="I460" s="1">
        <v>195</v>
      </c>
      <c r="J460" s="1">
        <v>3802.59</v>
      </c>
      <c r="K460" s="1">
        <v>40197.410000000003</v>
      </c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</row>
    <row r="461" spans="1:126" x14ac:dyDescent="0.25">
      <c r="A461" s="5" t="s">
        <v>406</v>
      </c>
      <c r="B461" s="23" t="s">
        <v>15</v>
      </c>
      <c r="C461" s="32" t="s">
        <v>472</v>
      </c>
      <c r="D461" t="s">
        <v>317</v>
      </c>
      <c r="E461" s="1">
        <v>44000</v>
      </c>
      <c r="F461" s="1">
        <f t="shared" si="203"/>
        <v>1262.8</v>
      </c>
      <c r="G461" s="1">
        <v>1007.19</v>
      </c>
      <c r="H461" s="1">
        <f t="shared" si="204"/>
        <v>1337.6</v>
      </c>
      <c r="I461" s="1">
        <v>25</v>
      </c>
      <c r="J461" s="1">
        <f t="shared" ref="J461:J462" si="205">F461+G461+H461+I461</f>
        <v>3632.59</v>
      </c>
      <c r="K461" s="1">
        <f t="shared" ref="K461" si="206">E461-J461</f>
        <v>40367.410000000003</v>
      </c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</row>
    <row r="462" spans="1:126" x14ac:dyDescent="0.25">
      <c r="A462" s="5" t="s">
        <v>407</v>
      </c>
      <c r="B462" s="23" t="s">
        <v>15</v>
      </c>
      <c r="C462" s="32" t="s">
        <v>471</v>
      </c>
      <c r="D462" t="s">
        <v>317</v>
      </c>
      <c r="E462" s="1">
        <v>35000</v>
      </c>
      <c r="F462" s="1">
        <f t="shared" si="203"/>
        <v>1004.5</v>
      </c>
      <c r="G462" s="1">
        <v>0</v>
      </c>
      <c r="H462" s="1">
        <f t="shared" si="204"/>
        <v>1064</v>
      </c>
      <c r="I462" s="1">
        <v>25</v>
      </c>
      <c r="J462" s="1">
        <f t="shared" si="205"/>
        <v>2093.5</v>
      </c>
      <c r="K462" s="1">
        <v>32906.5</v>
      </c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</row>
    <row r="463" spans="1:126" s="3" customFormat="1" x14ac:dyDescent="0.25">
      <c r="A463" s="5" t="s">
        <v>408</v>
      </c>
      <c r="B463" s="23" t="s">
        <v>15</v>
      </c>
      <c r="C463" s="32" t="s">
        <v>472</v>
      </c>
      <c r="D463" t="s">
        <v>317</v>
      </c>
      <c r="E463" s="1">
        <v>38500</v>
      </c>
      <c r="F463" s="1">
        <f t="shared" si="203"/>
        <v>1104.95</v>
      </c>
      <c r="G463" s="1">
        <v>230.95</v>
      </c>
      <c r="H463" s="1">
        <f t="shared" si="204"/>
        <v>1170.4000000000001</v>
      </c>
      <c r="I463" s="1">
        <v>25</v>
      </c>
      <c r="J463" s="1">
        <v>2531.3000000000002</v>
      </c>
      <c r="K463" s="1">
        <v>35968.699999999997</v>
      </c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  <c r="CW463" s="6"/>
      <c r="CX463" s="6"/>
      <c r="CY463" s="6"/>
      <c r="CZ463" s="6"/>
      <c r="DA463" s="6"/>
      <c r="DB463" s="6"/>
      <c r="DC463" s="6"/>
      <c r="DD463" s="6"/>
      <c r="DE463" s="6"/>
      <c r="DF463" s="6"/>
      <c r="DG463" s="6"/>
      <c r="DH463" s="6"/>
      <c r="DI463" s="6"/>
      <c r="DJ463" s="6"/>
      <c r="DK463" s="6"/>
      <c r="DL463" s="6"/>
      <c r="DM463" s="6"/>
      <c r="DN463" s="6"/>
      <c r="DO463" s="6"/>
      <c r="DP463" s="6"/>
      <c r="DQ463" s="6"/>
      <c r="DR463" s="6"/>
      <c r="DS463" s="6"/>
      <c r="DT463" s="6"/>
      <c r="DU463" s="6"/>
      <c r="DV463" s="6"/>
    </row>
    <row r="464" spans="1:126" x14ac:dyDescent="0.25">
      <c r="A464" s="5" t="s">
        <v>412</v>
      </c>
      <c r="B464" t="s">
        <v>306</v>
      </c>
      <c r="C464" s="32" t="s">
        <v>471</v>
      </c>
      <c r="D464" t="s">
        <v>317</v>
      </c>
      <c r="E464" s="1">
        <v>76000</v>
      </c>
      <c r="F464" s="1">
        <v>1291.5</v>
      </c>
      <c r="G464" s="1">
        <v>1148.33</v>
      </c>
      <c r="H464" s="1">
        <v>1368</v>
      </c>
      <c r="I464" s="1">
        <v>195</v>
      </c>
      <c r="J464" s="1">
        <v>11184.16</v>
      </c>
      <c r="K464" s="1">
        <v>64815.839999999997</v>
      </c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</row>
    <row r="465" spans="1:126" s="3" customFormat="1" x14ac:dyDescent="0.25">
      <c r="A465" s="3" t="s">
        <v>13</v>
      </c>
      <c r="B465" s="3">
        <v>6</v>
      </c>
      <c r="C465" s="34"/>
      <c r="E465" s="4">
        <f t="shared" ref="E465:K465" si="207">SUM(E459:E464)</f>
        <v>281500</v>
      </c>
      <c r="F465" s="4">
        <f t="shared" si="207"/>
        <v>7189.35</v>
      </c>
      <c r="G465" s="4">
        <f t="shared" si="207"/>
        <v>3393.66</v>
      </c>
      <c r="H465" s="4">
        <f t="shared" si="207"/>
        <v>7615.2</v>
      </c>
      <c r="I465" s="4">
        <f t="shared" si="207"/>
        <v>1029.5999999999999</v>
      </c>
      <c r="J465" s="4">
        <f t="shared" si="207"/>
        <v>27416.33</v>
      </c>
      <c r="K465" s="4">
        <f t="shared" si="207"/>
        <v>254083.67</v>
      </c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  <c r="CW465" s="6"/>
      <c r="CX465" s="6"/>
      <c r="CY465" s="6"/>
      <c r="CZ465" s="6"/>
      <c r="DA465" s="6"/>
      <c r="DB465" s="6"/>
      <c r="DC465" s="6"/>
      <c r="DD465" s="6"/>
      <c r="DE465" s="6"/>
      <c r="DF465" s="6"/>
      <c r="DG465" s="6"/>
      <c r="DH465" s="6"/>
      <c r="DI465" s="6"/>
      <c r="DJ465" s="6"/>
      <c r="DK465" s="6"/>
      <c r="DL465" s="6"/>
      <c r="DM465" s="6"/>
      <c r="DN465" s="6"/>
      <c r="DO465" s="6"/>
      <c r="DP465" s="6"/>
      <c r="DQ465" s="6"/>
      <c r="DR465" s="6"/>
      <c r="DS465" s="6"/>
      <c r="DT465" s="6"/>
      <c r="DU465" s="6"/>
      <c r="DV465" s="6"/>
    </row>
    <row r="466" spans="1:126" s="3" customFormat="1" x14ac:dyDescent="0.25">
      <c r="A466" s="5"/>
      <c r="B466" s="5"/>
      <c r="C466" s="32"/>
      <c r="D466"/>
      <c r="E466" s="1"/>
      <c r="F466" s="1"/>
      <c r="G466" s="1"/>
      <c r="H466" s="1"/>
      <c r="I466" s="1"/>
      <c r="J466" s="1"/>
      <c r="K466" s="1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  <c r="CW466" s="6"/>
      <c r="CX466" s="6"/>
      <c r="CY466" s="6"/>
      <c r="CZ466" s="6"/>
      <c r="DA466" s="6"/>
      <c r="DB466" s="6"/>
      <c r="DC466" s="6"/>
      <c r="DD466" s="6"/>
      <c r="DE466" s="6"/>
      <c r="DF466" s="6"/>
      <c r="DG466" s="6"/>
      <c r="DH466" s="6"/>
      <c r="DI466" s="6"/>
      <c r="DJ466" s="6"/>
      <c r="DK466" s="6"/>
      <c r="DL466" s="6"/>
      <c r="DM466" s="6"/>
      <c r="DN466" s="6"/>
      <c r="DO466" s="6"/>
      <c r="DP466" s="6"/>
      <c r="DQ466" s="6"/>
      <c r="DR466" s="6"/>
      <c r="DS466" s="6"/>
      <c r="DT466" s="6"/>
      <c r="DU466" s="6"/>
      <c r="DV466" s="6"/>
    </row>
    <row r="467" spans="1:126" s="3" customFormat="1" x14ac:dyDescent="0.25">
      <c r="A467" s="10" t="s">
        <v>469</v>
      </c>
      <c r="B467" s="10"/>
      <c r="C467" s="36"/>
      <c r="D467" s="12"/>
      <c r="E467" s="10"/>
      <c r="F467" s="10"/>
      <c r="G467" s="10"/>
      <c r="H467" s="10"/>
      <c r="I467" s="10"/>
      <c r="J467" s="10"/>
      <c r="K467" s="10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  <c r="CW467" s="6"/>
      <c r="CX467" s="6"/>
      <c r="CY467" s="6"/>
      <c r="CZ467" s="6"/>
      <c r="DA467" s="6"/>
      <c r="DB467" s="6"/>
      <c r="DC467" s="6"/>
      <c r="DD467" s="6"/>
      <c r="DE467" s="6"/>
      <c r="DF467" s="6"/>
      <c r="DG467" s="6"/>
      <c r="DH467" s="6"/>
      <c r="DI467" s="6"/>
      <c r="DJ467" s="6"/>
      <c r="DK467" s="6"/>
      <c r="DL467" s="6"/>
      <c r="DM467" s="6"/>
      <c r="DN467" s="6"/>
      <c r="DO467" s="6"/>
      <c r="DP467" s="6"/>
      <c r="DQ467" s="6"/>
      <c r="DR467" s="6"/>
      <c r="DS467" s="6"/>
      <c r="DT467" s="6"/>
      <c r="DU467" s="6"/>
      <c r="DV467" s="6"/>
    </row>
    <row r="468" spans="1:126" s="3" customFormat="1" x14ac:dyDescent="0.25">
      <c r="A468" t="s">
        <v>181</v>
      </c>
      <c r="B468" t="s">
        <v>424</v>
      </c>
      <c r="C468" s="32" t="s">
        <v>471</v>
      </c>
      <c r="D468" t="s">
        <v>316</v>
      </c>
      <c r="E468" s="1">
        <v>45000</v>
      </c>
      <c r="F468" s="1">
        <v>1291.5</v>
      </c>
      <c r="G468" s="1">
        <v>1148.33</v>
      </c>
      <c r="H468" s="1">
        <v>1368</v>
      </c>
      <c r="I468" s="1">
        <v>25</v>
      </c>
      <c r="J468" s="1">
        <v>5307.83</v>
      </c>
      <c r="K468" s="1">
        <f t="shared" ref="K468" si="208">E468-J468</f>
        <v>39692.17</v>
      </c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  <c r="CW468" s="6"/>
      <c r="CX468" s="6"/>
      <c r="CY468" s="6"/>
      <c r="CZ468" s="6"/>
      <c r="DA468" s="6"/>
      <c r="DB468" s="6"/>
      <c r="DC468" s="6"/>
      <c r="DD468" s="6"/>
      <c r="DE468" s="6"/>
      <c r="DF468" s="6"/>
      <c r="DG468" s="6"/>
      <c r="DH468" s="6"/>
      <c r="DI468" s="6"/>
      <c r="DJ468" s="6"/>
      <c r="DK468" s="6"/>
      <c r="DL468" s="6"/>
      <c r="DM468" s="6"/>
      <c r="DN468" s="6"/>
      <c r="DO468" s="6"/>
      <c r="DP468" s="6"/>
      <c r="DQ468" s="6"/>
      <c r="DR468" s="6"/>
      <c r="DS468" s="6"/>
      <c r="DT468" s="6"/>
      <c r="DU468" s="6"/>
      <c r="DV468" s="6"/>
    </row>
    <row r="469" spans="1:126" x14ac:dyDescent="0.25">
      <c r="A469" t="s">
        <v>413</v>
      </c>
      <c r="B469" s="21" t="s">
        <v>424</v>
      </c>
      <c r="C469" s="32" t="s">
        <v>472</v>
      </c>
      <c r="D469" s="16" t="s">
        <v>317</v>
      </c>
      <c r="E469" s="1">
        <v>45000</v>
      </c>
      <c r="F469" s="1">
        <v>1291.5</v>
      </c>
      <c r="G469" s="1">
        <v>1148.33</v>
      </c>
      <c r="H469" s="1">
        <v>1368</v>
      </c>
      <c r="I469" s="1">
        <v>25</v>
      </c>
      <c r="J469" s="1">
        <f>+F469+G469+H469+I469</f>
        <v>3832.83</v>
      </c>
      <c r="K469" s="1">
        <f>+E469-J469</f>
        <v>41167.17</v>
      </c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</row>
    <row r="470" spans="1:126" s="3" customFormat="1" x14ac:dyDescent="0.25">
      <c r="A470" s="3" t="s">
        <v>13</v>
      </c>
      <c r="B470" s="3">
        <v>2</v>
      </c>
      <c r="C470" s="34"/>
      <c r="E470" s="4">
        <f t="shared" ref="E470:K470" si="209">SUM(E468:E469)</f>
        <v>90000</v>
      </c>
      <c r="F470" s="4">
        <f t="shared" si="209"/>
        <v>2583</v>
      </c>
      <c r="G470" s="4">
        <f t="shared" si="209"/>
        <v>2296.66</v>
      </c>
      <c r="H470" s="4">
        <f t="shared" si="209"/>
        <v>2736</v>
      </c>
      <c r="I470" s="4">
        <f t="shared" si="209"/>
        <v>50</v>
      </c>
      <c r="J470" s="4">
        <f t="shared" si="209"/>
        <v>9140.66</v>
      </c>
      <c r="K470" s="4">
        <f t="shared" si="209"/>
        <v>80859.34</v>
      </c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  <c r="CW470" s="6"/>
      <c r="CX470" s="6"/>
      <c r="CY470" s="6"/>
      <c r="CZ470" s="6"/>
      <c r="DA470" s="6"/>
      <c r="DB470" s="6"/>
      <c r="DC470" s="6"/>
      <c r="DD470" s="6"/>
      <c r="DE470" s="6"/>
      <c r="DF470" s="6"/>
      <c r="DG470" s="6"/>
      <c r="DH470" s="6"/>
      <c r="DI470" s="6"/>
      <c r="DJ470" s="6"/>
      <c r="DK470" s="6"/>
      <c r="DL470" s="6"/>
      <c r="DM470" s="6"/>
      <c r="DN470" s="6"/>
      <c r="DO470" s="6"/>
      <c r="DP470" s="6"/>
      <c r="DQ470" s="6"/>
      <c r="DR470" s="6"/>
      <c r="DS470" s="6"/>
      <c r="DT470" s="6"/>
      <c r="DU470" s="6"/>
      <c r="DV470" s="6"/>
    </row>
    <row r="471" spans="1:126" s="3" customFormat="1" x14ac:dyDescent="0.25">
      <c r="A471"/>
      <c r="B471"/>
      <c r="C471" s="32"/>
      <c r="D471"/>
      <c r="E471" s="1"/>
      <c r="F471" s="1"/>
      <c r="G471" s="1"/>
      <c r="H471" s="1"/>
      <c r="I471" s="1"/>
      <c r="J471" s="1"/>
      <c r="K471" s="1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  <c r="CW471" s="6"/>
      <c r="CX471" s="6"/>
      <c r="CY471" s="6"/>
      <c r="CZ471" s="6"/>
      <c r="DA471" s="6"/>
      <c r="DB471" s="6"/>
      <c r="DC471" s="6"/>
      <c r="DD471" s="6"/>
      <c r="DE471" s="6"/>
      <c r="DF471" s="6"/>
      <c r="DG471" s="6"/>
      <c r="DH471" s="6"/>
      <c r="DI471" s="6"/>
      <c r="DJ471" s="6"/>
      <c r="DK471" s="6"/>
      <c r="DL471" s="6"/>
      <c r="DM471" s="6"/>
      <c r="DN471" s="6"/>
      <c r="DO471" s="6"/>
      <c r="DP471" s="6"/>
      <c r="DQ471" s="6"/>
      <c r="DR471" s="6"/>
      <c r="DS471" s="6"/>
      <c r="DT471" s="6"/>
      <c r="DU471" s="6"/>
      <c r="DV471" s="6"/>
    </row>
    <row r="472" spans="1:126" s="3" customFormat="1" x14ac:dyDescent="0.25">
      <c r="A472" s="10" t="s">
        <v>501</v>
      </c>
      <c r="B472" s="10"/>
      <c r="C472" s="36"/>
      <c r="D472" s="12"/>
      <c r="E472" s="10"/>
      <c r="F472" s="10"/>
      <c r="G472" s="10"/>
      <c r="H472" s="10"/>
      <c r="I472" s="10"/>
      <c r="J472" s="10"/>
      <c r="K472" s="10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  <c r="CW472" s="6"/>
      <c r="CX472" s="6"/>
      <c r="CY472" s="6"/>
      <c r="CZ472" s="6"/>
      <c r="DA472" s="6"/>
      <c r="DB472" s="6"/>
      <c r="DC472" s="6"/>
      <c r="DD472" s="6"/>
      <c r="DE472" s="6"/>
      <c r="DF472" s="6"/>
      <c r="DG472" s="6"/>
      <c r="DH472" s="6"/>
      <c r="DI472" s="6"/>
      <c r="DJ472" s="6"/>
      <c r="DK472" s="6"/>
      <c r="DL472" s="6"/>
      <c r="DM472" s="6"/>
      <c r="DN472" s="6"/>
      <c r="DO472" s="6"/>
      <c r="DP472" s="6"/>
      <c r="DQ472" s="6"/>
      <c r="DR472" s="6"/>
      <c r="DS472" s="6"/>
      <c r="DT472" s="6"/>
      <c r="DU472" s="6"/>
      <c r="DV472" s="6"/>
    </row>
    <row r="473" spans="1:126" s="3" customFormat="1" x14ac:dyDescent="0.25">
      <c r="A473" s="5" t="s">
        <v>182</v>
      </c>
      <c r="B473" t="s">
        <v>183</v>
      </c>
      <c r="C473" s="32" t="s">
        <v>472</v>
      </c>
      <c r="D473" t="s">
        <v>317</v>
      </c>
      <c r="E473" s="1">
        <v>51000</v>
      </c>
      <c r="F473" s="1">
        <f>E473*0.0287</f>
        <v>1463.7</v>
      </c>
      <c r="G473" s="1">
        <v>1995.14</v>
      </c>
      <c r="H473" s="1">
        <f>E473*0.0304</f>
        <v>1550.4</v>
      </c>
      <c r="I473" s="1">
        <v>187</v>
      </c>
      <c r="J473" s="1">
        <f t="shared" ref="J473" si="210">F473+G473+H473+I473</f>
        <v>5196.24</v>
      </c>
      <c r="K473" s="1">
        <f>+E473-J473</f>
        <v>45803.76</v>
      </c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  <c r="CW473" s="6"/>
      <c r="CX473" s="6"/>
      <c r="CY473" s="6"/>
      <c r="CZ473" s="6"/>
      <c r="DA473" s="6"/>
      <c r="DB473" s="6"/>
      <c r="DC473" s="6"/>
      <c r="DD473" s="6"/>
      <c r="DE473" s="6"/>
      <c r="DF473" s="6"/>
      <c r="DG473" s="6"/>
      <c r="DH473" s="6"/>
      <c r="DI473" s="6"/>
      <c r="DJ473" s="6"/>
      <c r="DK473" s="6"/>
      <c r="DL473" s="6"/>
      <c r="DM473" s="6"/>
      <c r="DN473" s="6"/>
      <c r="DO473" s="6"/>
      <c r="DP473" s="6"/>
      <c r="DQ473" s="6"/>
      <c r="DR473" s="6"/>
      <c r="DS473" s="6"/>
      <c r="DT473" s="6"/>
      <c r="DU473" s="6"/>
      <c r="DV473" s="6"/>
    </row>
    <row r="474" spans="1:126" x14ac:dyDescent="0.25">
      <c r="A474" s="5" t="s">
        <v>328</v>
      </c>
      <c r="B474" t="s">
        <v>306</v>
      </c>
      <c r="C474" s="32" t="s">
        <v>471</v>
      </c>
      <c r="D474" s="11" t="s">
        <v>317</v>
      </c>
      <c r="E474" s="1">
        <v>76000</v>
      </c>
      <c r="F474" s="1">
        <f t="shared" ref="F474" si="211">E474*0.0287</f>
        <v>2181.1999999999998</v>
      </c>
      <c r="G474" s="1">
        <v>1995.14</v>
      </c>
      <c r="H474" s="1">
        <f t="shared" ref="H474" si="212">E474*0.0304</f>
        <v>2310.4</v>
      </c>
      <c r="I474" s="1">
        <v>187</v>
      </c>
      <c r="J474" s="1">
        <v>11176.16</v>
      </c>
      <c r="K474" s="1">
        <f t="shared" ref="K474" si="213">+E474-J474</f>
        <v>64823.839999999997</v>
      </c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</row>
    <row r="475" spans="1:126" x14ac:dyDescent="0.25">
      <c r="A475" s="5" t="s">
        <v>502</v>
      </c>
      <c r="B475" t="s">
        <v>21</v>
      </c>
      <c r="C475" s="32" t="s">
        <v>471</v>
      </c>
      <c r="D475" s="11" t="s">
        <v>317</v>
      </c>
      <c r="E475" s="1">
        <v>36000</v>
      </c>
      <c r="F475" s="1">
        <v>1033.2</v>
      </c>
      <c r="G475" s="1">
        <v>0</v>
      </c>
      <c r="H475" s="1">
        <v>1094.4000000000001</v>
      </c>
      <c r="I475" s="1">
        <v>377.5</v>
      </c>
      <c r="J475" s="1">
        <v>2505.1</v>
      </c>
      <c r="K475" s="1">
        <v>33494.9</v>
      </c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</row>
    <row r="476" spans="1:126" s="3" customFormat="1" x14ac:dyDescent="0.25">
      <c r="A476" s="3" t="s">
        <v>13</v>
      </c>
      <c r="B476" s="3">
        <v>3</v>
      </c>
      <c r="C476" s="34"/>
      <c r="E476" s="4">
        <f>SUM(E473:E475)</f>
        <v>163000</v>
      </c>
      <c r="F476" s="4">
        <f>SUM(F473:F474)+F475</f>
        <v>4678.1000000000004</v>
      </c>
      <c r="G476" s="4">
        <f>SUM(G473:G475)</f>
        <v>3990.28</v>
      </c>
      <c r="H476" s="4">
        <f>SUM(H473:H474)+H475</f>
        <v>4955.2</v>
      </c>
      <c r="I476" s="4">
        <f>SUM(I473:I475)</f>
        <v>751.5</v>
      </c>
      <c r="J476" s="4">
        <f>SUM(J473:J474)+J475</f>
        <v>18877.5</v>
      </c>
      <c r="K476" s="4">
        <f>SUM(K473:K474)+K475</f>
        <v>144122.5</v>
      </c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  <c r="CW476" s="6"/>
      <c r="CX476" s="6"/>
      <c r="CY476" s="6"/>
      <c r="CZ476" s="6"/>
      <c r="DA476" s="6"/>
      <c r="DB476" s="6"/>
      <c r="DC476" s="6"/>
      <c r="DD476" s="6"/>
      <c r="DE476" s="6"/>
      <c r="DF476" s="6"/>
      <c r="DG476" s="6"/>
      <c r="DH476" s="6"/>
      <c r="DI476" s="6"/>
      <c r="DJ476" s="6"/>
      <c r="DK476" s="6"/>
      <c r="DL476" s="6"/>
      <c r="DM476" s="6"/>
      <c r="DN476" s="6"/>
      <c r="DO476" s="6"/>
      <c r="DP476" s="6"/>
      <c r="DQ476" s="6"/>
      <c r="DR476" s="6"/>
      <c r="DS476" s="6"/>
      <c r="DT476" s="6"/>
      <c r="DU476" s="6"/>
      <c r="DV476" s="6"/>
    </row>
    <row r="477" spans="1:126" s="3" customFormat="1" x14ac:dyDescent="0.25">
      <c r="A477"/>
      <c r="B477"/>
      <c r="C477" s="32"/>
      <c r="D477"/>
      <c r="E477" s="1"/>
      <c r="F477" s="1"/>
      <c r="G477" s="1"/>
      <c r="H477" s="1"/>
      <c r="I477" s="1"/>
      <c r="J477" s="1"/>
      <c r="K477" s="1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  <c r="CW477" s="6"/>
      <c r="CX477" s="6"/>
      <c r="CY477" s="6"/>
      <c r="CZ477" s="6"/>
      <c r="DA477" s="6"/>
      <c r="DB477" s="6"/>
      <c r="DC477" s="6"/>
      <c r="DD477" s="6"/>
      <c r="DE477" s="6"/>
      <c r="DF477" s="6"/>
      <c r="DG477" s="6"/>
      <c r="DH477" s="6"/>
      <c r="DI477" s="6"/>
      <c r="DJ477" s="6"/>
      <c r="DK477" s="6"/>
      <c r="DL477" s="6"/>
      <c r="DM477" s="6"/>
      <c r="DN477" s="6"/>
      <c r="DO477" s="6"/>
      <c r="DP477" s="6"/>
      <c r="DQ477" s="6"/>
      <c r="DR477" s="6"/>
      <c r="DS477" s="6"/>
      <c r="DT477" s="6"/>
      <c r="DU477" s="6"/>
      <c r="DV477" s="6"/>
    </row>
    <row r="478" spans="1:126" s="3" customFormat="1" x14ac:dyDescent="0.25">
      <c r="A478" s="10" t="s">
        <v>470</v>
      </c>
      <c r="B478" s="10"/>
      <c r="C478" s="36"/>
      <c r="D478" s="12"/>
      <c r="E478" s="10"/>
      <c r="F478" s="10"/>
      <c r="G478" s="10"/>
      <c r="H478" s="10"/>
      <c r="I478" s="10"/>
      <c r="J478" s="10"/>
      <c r="K478" s="10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  <c r="CW478" s="6"/>
      <c r="CX478" s="6"/>
      <c r="CY478" s="6"/>
      <c r="CZ478" s="6"/>
      <c r="DA478" s="6"/>
      <c r="DB478" s="6"/>
      <c r="DC478" s="6"/>
      <c r="DD478" s="6"/>
      <c r="DE478" s="6"/>
      <c r="DF478" s="6"/>
      <c r="DG478" s="6"/>
      <c r="DH478" s="6"/>
      <c r="DI478" s="6"/>
      <c r="DJ478" s="6"/>
      <c r="DK478" s="6"/>
      <c r="DL478" s="6"/>
      <c r="DM478" s="6"/>
      <c r="DN478" s="6"/>
      <c r="DO478" s="6"/>
      <c r="DP478" s="6"/>
      <c r="DQ478" s="6"/>
      <c r="DR478" s="6"/>
      <c r="DS478" s="6"/>
      <c r="DT478" s="6"/>
      <c r="DU478" s="6"/>
      <c r="DV478" s="6"/>
    </row>
    <row r="479" spans="1:126" x14ac:dyDescent="0.25">
      <c r="A479" s="5" t="s">
        <v>358</v>
      </c>
      <c r="B479" t="s">
        <v>62</v>
      </c>
      <c r="C479" s="32" t="s">
        <v>471</v>
      </c>
      <c r="D479" t="s">
        <v>317</v>
      </c>
      <c r="E479" s="1">
        <v>25200</v>
      </c>
      <c r="F479" s="1">
        <f t="shared" ref="F479:F485" si="214">E479*0.0287</f>
        <v>723.24</v>
      </c>
      <c r="G479" s="1">
        <v>0</v>
      </c>
      <c r="H479" s="1">
        <f t="shared" ref="H479:H485" si="215">E479*0.0304</f>
        <v>766.08</v>
      </c>
      <c r="I479" s="1">
        <v>25</v>
      </c>
      <c r="J479" s="1">
        <f t="shared" ref="J479:J485" si="216">+F479+G479+H479+I479</f>
        <v>1514.32</v>
      </c>
      <c r="K479" s="1">
        <f t="shared" ref="K479:K485" si="217">+E479-J479</f>
        <v>23685.68</v>
      </c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</row>
    <row r="480" spans="1:126" s="3" customFormat="1" x14ac:dyDescent="0.25">
      <c r="A480" s="5" t="s">
        <v>185</v>
      </c>
      <c r="B480" t="s">
        <v>62</v>
      </c>
      <c r="C480" s="32" t="s">
        <v>471</v>
      </c>
      <c r="D480" t="s">
        <v>317</v>
      </c>
      <c r="E480" s="1">
        <v>10000</v>
      </c>
      <c r="F480" s="1">
        <f t="shared" si="214"/>
        <v>287</v>
      </c>
      <c r="G480" s="1">
        <v>0</v>
      </c>
      <c r="H480" s="1">
        <f t="shared" si="215"/>
        <v>304</v>
      </c>
      <c r="I480" s="1">
        <v>25</v>
      </c>
      <c r="J480" s="1">
        <f t="shared" si="216"/>
        <v>616</v>
      </c>
      <c r="K480" s="1">
        <f t="shared" si="217"/>
        <v>9384</v>
      </c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  <c r="CW480" s="6"/>
      <c r="CX480" s="6"/>
      <c r="CY480" s="6"/>
      <c r="CZ480" s="6"/>
      <c r="DA480" s="6"/>
      <c r="DB480" s="6"/>
      <c r="DC480" s="6"/>
      <c r="DD480" s="6"/>
      <c r="DE480" s="6"/>
      <c r="DF480" s="6"/>
      <c r="DG480" s="6"/>
      <c r="DH480" s="6"/>
      <c r="DI480" s="6"/>
      <c r="DJ480" s="6"/>
      <c r="DK480" s="6"/>
      <c r="DL480" s="6"/>
      <c r="DM480" s="6"/>
      <c r="DN480" s="6"/>
      <c r="DO480" s="6"/>
      <c r="DP480" s="6"/>
      <c r="DQ480" s="6"/>
      <c r="DR480" s="6"/>
      <c r="DS480" s="6"/>
      <c r="DT480" s="6"/>
      <c r="DU480" s="6"/>
      <c r="DV480" s="6"/>
    </row>
    <row r="481" spans="1:126" x14ac:dyDescent="0.25">
      <c r="A481" s="5" t="s">
        <v>186</v>
      </c>
      <c r="B481" t="s">
        <v>184</v>
      </c>
      <c r="C481" s="32" t="s">
        <v>471</v>
      </c>
      <c r="D481" t="s">
        <v>314</v>
      </c>
      <c r="E481" s="1">
        <v>20900</v>
      </c>
      <c r="F481" s="1">
        <f t="shared" si="214"/>
        <v>599.83000000000004</v>
      </c>
      <c r="G481" s="1">
        <v>0</v>
      </c>
      <c r="H481" s="1">
        <f t="shared" si="215"/>
        <v>635.36</v>
      </c>
      <c r="I481" s="1">
        <v>1475.12</v>
      </c>
      <c r="J481" s="1">
        <v>2710.31</v>
      </c>
      <c r="K481" s="1">
        <v>18189.689999999999</v>
      </c>
    </row>
    <row r="482" spans="1:126" x14ac:dyDescent="0.25">
      <c r="A482" s="5" t="s">
        <v>188</v>
      </c>
      <c r="B482" t="s">
        <v>275</v>
      </c>
      <c r="C482" s="32" t="s">
        <v>471</v>
      </c>
      <c r="D482" t="s">
        <v>314</v>
      </c>
      <c r="E482" s="1">
        <v>35750</v>
      </c>
      <c r="F482" s="1">
        <f t="shared" si="214"/>
        <v>1026.03</v>
      </c>
      <c r="G482" s="1">
        <v>0</v>
      </c>
      <c r="H482" s="1">
        <f t="shared" si="215"/>
        <v>1086.8</v>
      </c>
      <c r="I482" s="1">
        <v>125</v>
      </c>
      <c r="J482" s="1">
        <f t="shared" si="216"/>
        <v>2237.83</v>
      </c>
      <c r="K482" s="1">
        <f t="shared" si="217"/>
        <v>33512.17</v>
      </c>
    </row>
    <row r="483" spans="1:126" x14ac:dyDescent="0.25">
      <c r="A483" s="5" t="s">
        <v>189</v>
      </c>
      <c r="B483" t="s">
        <v>17</v>
      </c>
      <c r="C483" s="32" t="s">
        <v>471</v>
      </c>
      <c r="D483" t="s">
        <v>317</v>
      </c>
      <c r="E483" s="1">
        <v>22000</v>
      </c>
      <c r="F483" s="1">
        <f t="shared" si="214"/>
        <v>631.4</v>
      </c>
      <c r="G483" s="1">
        <v>0</v>
      </c>
      <c r="H483" s="1">
        <f t="shared" si="215"/>
        <v>668.8</v>
      </c>
      <c r="I483" s="1">
        <v>25</v>
      </c>
      <c r="J483" s="1">
        <f t="shared" si="216"/>
        <v>1325.2</v>
      </c>
      <c r="K483" s="1">
        <f t="shared" si="217"/>
        <v>20674.8</v>
      </c>
    </row>
    <row r="484" spans="1:126" x14ac:dyDescent="0.25">
      <c r="A484" s="5" t="s">
        <v>190</v>
      </c>
      <c r="B484" t="s">
        <v>81</v>
      </c>
      <c r="C484" s="32" t="s">
        <v>472</v>
      </c>
      <c r="D484" t="s">
        <v>314</v>
      </c>
      <c r="E484" s="1">
        <v>10000</v>
      </c>
      <c r="F484" s="1">
        <f t="shared" si="214"/>
        <v>287</v>
      </c>
      <c r="G484" s="1">
        <v>0</v>
      </c>
      <c r="H484" s="1">
        <f t="shared" si="215"/>
        <v>304</v>
      </c>
      <c r="I484" s="1">
        <v>25</v>
      </c>
      <c r="J484" s="1">
        <f t="shared" si="216"/>
        <v>616</v>
      </c>
      <c r="K484" s="1">
        <f t="shared" si="217"/>
        <v>9384</v>
      </c>
    </row>
    <row r="485" spans="1:126" x14ac:dyDescent="0.25">
      <c r="A485" s="5" t="s">
        <v>191</v>
      </c>
      <c r="B485" t="s">
        <v>17</v>
      </c>
      <c r="C485" s="32" t="s">
        <v>471</v>
      </c>
      <c r="D485" t="s">
        <v>314</v>
      </c>
      <c r="E485" s="1">
        <v>60000</v>
      </c>
      <c r="F485" s="1">
        <f t="shared" si="214"/>
        <v>1722</v>
      </c>
      <c r="G485" s="1">
        <v>3486.68</v>
      </c>
      <c r="H485" s="1">
        <f t="shared" si="215"/>
        <v>1824</v>
      </c>
      <c r="I485" s="1">
        <v>277.5</v>
      </c>
      <c r="J485" s="1">
        <f t="shared" si="216"/>
        <v>7310.18</v>
      </c>
      <c r="K485" s="1">
        <f t="shared" si="217"/>
        <v>52689.82</v>
      </c>
    </row>
    <row r="486" spans="1:126" x14ac:dyDescent="0.25">
      <c r="A486" s="3" t="s">
        <v>13</v>
      </c>
      <c r="B486" s="3">
        <v>7</v>
      </c>
      <c r="C486" s="34"/>
      <c r="D486" s="3"/>
      <c r="E486" s="4">
        <f t="shared" ref="E486:K486" si="218">SUM(E479:E485)</f>
        <v>183850</v>
      </c>
      <c r="F486" s="4">
        <f t="shared" si="218"/>
        <v>5276.5</v>
      </c>
      <c r="G486" s="4">
        <f t="shared" si="218"/>
        <v>3486.68</v>
      </c>
      <c r="H486" s="4">
        <f t="shared" si="218"/>
        <v>5589.04</v>
      </c>
      <c r="I486" s="4">
        <f t="shared" si="218"/>
        <v>1977.62</v>
      </c>
      <c r="J486" s="4">
        <f t="shared" si="218"/>
        <v>16329.84</v>
      </c>
      <c r="K486" s="4">
        <f t="shared" si="218"/>
        <v>167520.16</v>
      </c>
    </row>
    <row r="488" spans="1:126" x14ac:dyDescent="0.25"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</row>
    <row r="489" spans="1:126" ht="15.75" x14ac:dyDescent="0.25">
      <c r="A489" s="7" t="s">
        <v>250</v>
      </c>
      <c r="B489" s="7">
        <f>+B486+B476+B470+B465+B455+B445+B439+B435+B420+B406+B400+B386+B380+B373+B364+B357+B351+B345+B335+B322+B318+B304+B298+B289+B283+B276+B271+B264+B258++B250+B245+B239+B231+B197+B192+B182+B176+B170+B169+B159+B139+B119+B113+B109+B103+B97+B92+B84+B76+B61+B55+B50+B42+B37+B33+B27</f>
        <v>309</v>
      </c>
      <c r="C489" s="41"/>
      <c r="D489" s="7"/>
      <c r="E489" s="24">
        <f>E486+E476+E470+E465+E455+E445+E439+E435+E420+E406+E400+E386+E380+E373+E364+E357+E351+E345+E335+E322+E318+E304+E298+E289+E283+E276+E271+E264+E258++E250+E245+E239+E231+E197+E192+E182+E176+E169+E159+E139+E119+E113+E109+E103+E97+E92+E84+E76+E61+E55+E50+E42+E37+E33+E27</f>
        <v>15011372.619999999</v>
      </c>
      <c r="F489" s="24" t="e">
        <f>+#REF!+F486+F476+F470+F465+F455+F445+F439+F435+F420+F406+F400+F386+F380+F373+F364+#REF!+F357+F351+F345+F335+F322+F318+F304+F298+F289+F283+F276+F271+F264+F258+F250+F245+F239+F231+F197+F192+F182+F176+F169+F159+F139+F119+F113+F109+F103+F97+F92+F84+F76+F61+F55+F50+F42+F37+F33+F27</f>
        <v>#REF!</v>
      </c>
      <c r="G489" s="24">
        <f>+G486+G476+G470+G465+G455+G445+G439+G435+G420+G406+G400+G386+G380+G373+G364++G357+G351+G345+G335+G322+G318+G304+G298+G289+G283+G276+G271+G264+G258+G250+G245+G239+G231+G197+G192+G182+G176+G169+G159+G139+G119+G113+G109+G103+G97+G92+G84+G76+G61+G55+G50+G42+G37+G33+G27</f>
        <v>861298.61</v>
      </c>
      <c r="H489" s="24">
        <f>+H486+H476+H470+H465+H455+H445+H439+H435+H420+H406+H400+H386+H380+H373+H364+H357+H351+H345+H335+H322+H318+H304+H298+H289+H283+H276+H271+H264+H258+H250+H245+H239+H231+H197+H192+H182+H176+H169+H159+H139+H119+H113+H109+H103+H97+H92+H84+H76+H61+H55+H50+H42+H37+H33+H27</f>
        <v>454087.93</v>
      </c>
      <c r="I489" s="24">
        <f>+I486+I476+I470+I465+I455+I445+I439+I435+I420+I406+I400+I386+I380+I373+I364+I357+I351+I345+I335+I322+I318+I304+I298+I289+I283+I276+I271+I264+I258+I250+I245+I239+I231+I197+I192+I182+I176+I169+I159+I139+I119+I113+I109+I103+I97+I92+I84+I76+I61+I55+I50+I42+I37+I33+I27</f>
        <v>362124.43</v>
      </c>
      <c r="J489" s="24">
        <f>+J486+J476+J470+J465+J455+J445+J439+J435+J420+J406+J400+J386+J380+J373+J364+J357+J351+J345+J335+J322+J318+J304+J298+J289+J283+J276+J271+J264+J258+J250+J245+J239+J231+J197+J192+J182+J176+J169+J159+J139+J119+J113+J109+J103+J97+J92+J84+J76+J61+J55+J50+J42+J37+J33+J27</f>
        <v>2136259.7000000002</v>
      </c>
      <c r="K489" s="24">
        <f>+K486+K476+K470+K465+K455+K445+K439+K435+K420+K406+K400+K386+K380+K373+K364++K357+K351+K345+K335+K322+K318+K304+K298+K289+K283+K276+K271+K264+K258+K250+K245+K239+K231+K197+K192+K182+K176+K169+K159+K139+K119+K113+K109+K103+K97+K92+K84+K76+K61+K55+K50+K42+K37+K33+K27+K389</f>
        <v>12903630.07</v>
      </c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</row>
    <row r="490" spans="1:126" ht="15.75" x14ac:dyDescent="0.25">
      <c r="A490" s="8"/>
      <c r="B490" s="8"/>
      <c r="C490" s="42"/>
      <c r="D490" s="8"/>
      <c r="E490" s="9"/>
      <c r="F490" s="9"/>
      <c r="G490" s="9"/>
      <c r="H490" s="9"/>
      <c r="I490" s="9"/>
      <c r="J490" s="9"/>
      <c r="K490" s="9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</row>
    <row r="491" spans="1:126" ht="15.75" x14ac:dyDescent="0.25">
      <c r="A491" s="8"/>
      <c r="B491" s="8"/>
      <c r="C491" s="42"/>
      <c r="D491" s="8"/>
      <c r="E491" s="9"/>
      <c r="F491" s="9"/>
      <c r="G491" s="9"/>
      <c r="H491" s="9"/>
      <c r="I491" s="9"/>
      <c r="J491" s="9"/>
      <c r="K491" s="9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</row>
    <row r="492" spans="1:126" ht="15.75" x14ac:dyDescent="0.25">
      <c r="A492" s="8"/>
      <c r="B492" s="8"/>
      <c r="C492" s="42"/>
      <c r="D492" s="8"/>
      <c r="E492" s="9"/>
      <c r="F492" s="9"/>
      <c r="G492" s="9"/>
      <c r="H492" s="9"/>
      <c r="I492" s="9"/>
      <c r="J492" s="9"/>
      <c r="K492" s="9"/>
    </row>
    <row r="493" spans="1:126" ht="24.95" customHeight="1" x14ac:dyDescent="0.25"/>
    <row r="494" spans="1:126" s="5" customFormat="1" x14ac:dyDescent="0.25">
      <c r="A494"/>
      <c r="B494"/>
      <c r="C494" s="32"/>
      <c r="D494"/>
      <c r="E494" s="1"/>
      <c r="F494" s="1"/>
      <c r="G494" s="1"/>
      <c r="H494" s="1"/>
      <c r="I494" s="1"/>
      <c r="J494" s="1"/>
      <c r="K494" s="1"/>
    </row>
    <row r="495" spans="1:126" s="5" customFormat="1" x14ac:dyDescent="0.25">
      <c r="A495"/>
      <c r="B495"/>
      <c r="C495" s="32"/>
      <c r="D495"/>
      <c r="E495" s="1"/>
      <c r="F495" s="1"/>
      <c r="G495" s="1"/>
      <c r="H495" s="1"/>
      <c r="I495" s="1"/>
      <c r="J495" s="1"/>
      <c r="K495" s="1"/>
    </row>
    <row r="496" spans="1:126" s="5" customFormat="1" x14ac:dyDescent="0.25">
      <c r="A496"/>
      <c r="B496"/>
      <c r="C496" s="32"/>
      <c r="D496"/>
      <c r="E496" s="1"/>
      <c r="F496" s="1"/>
      <c r="G496" s="1"/>
      <c r="H496" s="1"/>
      <c r="I496" s="1"/>
      <c r="J496" s="1"/>
      <c r="K496" s="1"/>
    </row>
    <row r="497" spans="126:126" x14ac:dyDescent="0.25">
      <c r="DV497"/>
    </row>
  </sheetData>
  <mergeCells count="46">
    <mergeCell ref="A10:K10"/>
    <mergeCell ref="A57:K57"/>
    <mergeCell ref="A39:K39"/>
    <mergeCell ref="A44:K44"/>
    <mergeCell ref="A111:K111"/>
    <mergeCell ref="A105:K105"/>
    <mergeCell ref="A29:K29"/>
    <mergeCell ref="A35:K35"/>
    <mergeCell ref="A52:K52"/>
    <mergeCell ref="A94:K94"/>
    <mergeCell ref="A115:K115"/>
    <mergeCell ref="A278:K278"/>
    <mergeCell ref="A233:K233"/>
    <mergeCell ref="A99:K99"/>
    <mergeCell ref="A178:K178"/>
    <mergeCell ref="A184:K184"/>
    <mergeCell ref="A194:K194"/>
    <mergeCell ref="A199:K199"/>
    <mergeCell ref="A171:K171"/>
    <mergeCell ref="A266:K266"/>
    <mergeCell ref="A260:K260"/>
    <mergeCell ref="A273:K273"/>
    <mergeCell ref="A1:K1"/>
    <mergeCell ref="A2:K2"/>
    <mergeCell ref="A3:K3"/>
    <mergeCell ref="A4:K4"/>
    <mergeCell ref="A5:K5"/>
    <mergeCell ref="A6:K6"/>
    <mergeCell ref="A7:A8"/>
    <mergeCell ref="B7:B8"/>
    <mergeCell ref="E7:E8"/>
    <mergeCell ref="F7:F8"/>
    <mergeCell ref="G7:G8"/>
    <mergeCell ref="H7:H8"/>
    <mergeCell ref="I7:I8"/>
    <mergeCell ref="J7:J8"/>
    <mergeCell ref="K7:K8"/>
    <mergeCell ref="D7:D8"/>
    <mergeCell ref="C7:C8"/>
    <mergeCell ref="A306:K306"/>
    <mergeCell ref="A285:K285"/>
    <mergeCell ref="A291:K291"/>
    <mergeCell ref="A241:K241"/>
    <mergeCell ref="A300:K300"/>
    <mergeCell ref="A252:K252"/>
    <mergeCell ref="A247:K247"/>
  </mergeCells>
  <pageMargins left="0.76916666666666667" right="0.53083333333333338" top="0.74803149606299213" bottom="0.74803149606299213" header="0.31496062992125984" footer="0.31496062992125984"/>
  <pageSetup paperSize="5" scale="52" orientation="landscape" r:id="rId1"/>
  <rowBreaks count="6" manualBreakCount="6">
    <brk id="76" max="9" man="1"/>
    <brk id="28" max="9" man="1"/>
    <brk id="177" max="9" man="1"/>
    <brk id="224" max="9" man="1"/>
    <brk id="465" max="9" man="1"/>
    <brk id="512" max="9" man="1"/>
  </rowBreaks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New Text Document</vt:lpstr>
      <vt:lpstr>'New Text Document'!Área_de_impresión</vt:lpstr>
      <vt:lpstr>'New Text Document'!Títulos_a_imprimir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2021-12-01T16:20:25Z</cp:lastPrinted>
  <dcterms:created xsi:type="dcterms:W3CDTF">2017-02-23T14:23:40Z</dcterms:created>
  <dcterms:modified xsi:type="dcterms:W3CDTF">2022-01-12T16:06:33Z</dcterms:modified>
</cp:coreProperties>
</file>