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1910" windowHeight="5595" firstSheet="1" activeTab="1"/>
  </bookViews>
  <sheets>
    <sheet name="PACC - SNCC.F.053" sheetId="1" r:id="rId1"/>
    <sheet name="PACC - SNCC.F.053 (3)" sheetId="3" r:id="rId2"/>
  </sheets>
  <definedNames>
    <definedName name="_xlnm._FilterDatabase" localSheetId="0" hidden="1">'PACC - SNCC.F.053'!$A$10:$O$146</definedName>
    <definedName name="_xlnm._FilterDatabase" localSheetId="1" hidden="1">'PACC - SNCC.F.053 (3)'!$A$10:$O$478</definedName>
  </definedNames>
  <calcPr calcId="125725"/>
</workbook>
</file>

<file path=xl/calcChain.xml><?xml version="1.0" encoding="utf-8"?>
<calcChain xmlns="http://schemas.openxmlformats.org/spreadsheetml/2006/main">
  <c r="J104" i="3"/>
  <c r="H87" l="1"/>
  <c r="J87" s="1"/>
  <c r="H88"/>
  <c r="J88" s="1"/>
  <c r="H89"/>
  <c r="J89" s="1"/>
  <c r="H90"/>
  <c r="J90" s="1"/>
  <c r="H91"/>
  <c r="J91" s="1"/>
  <c r="H92"/>
  <c r="J92" s="1"/>
  <c r="H93"/>
  <c r="J93" s="1"/>
  <c r="H94"/>
  <c r="J94" s="1"/>
  <c r="H95"/>
  <c r="J95" s="1"/>
  <c r="H96"/>
  <c r="J96" s="1"/>
  <c r="H97"/>
  <c r="J97" s="1"/>
  <c r="H98"/>
  <c r="J98" s="1"/>
  <c r="H99"/>
  <c r="J99" s="1"/>
  <c r="H100"/>
  <c r="J100" s="1"/>
  <c r="H101"/>
  <c r="J101" s="1"/>
  <c r="H102"/>
  <c r="J102" s="1"/>
  <c r="H103"/>
  <c r="J103" s="1"/>
  <c r="H105"/>
  <c r="J105" s="1"/>
  <c r="H106"/>
  <c r="J106" s="1"/>
  <c r="H107"/>
  <c r="J107" s="1"/>
  <c r="H108"/>
  <c r="J108" s="1"/>
  <c r="H109"/>
  <c r="J109" s="1"/>
  <c r="H110"/>
  <c r="J110" s="1"/>
  <c r="H111"/>
  <c r="J111" s="1"/>
  <c r="H112"/>
  <c r="J112" s="1"/>
  <c r="H113"/>
  <c r="J113" s="1"/>
  <c r="H114"/>
  <c r="J114" s="1"/>
  <c r="H115"/>
  <c r="J115" s="1"/>
  <c r="H116"/>
  <c r="J116" s="1"/>
  <c r="H117"/>
  <c r="J117" s="1"/>
  <c r="H118"/>
  <c r="J118" s="1"/>
  <c r="H119"/>
  <c r="J119" s="1"/>
  <c r="H120"/>
  <c r="J120" s="1"/>
  <c r="H121"/>
  <c r="J121" s="1"/>
  <c r="H122"/>
  <c r="J122" s="1"/>
  <c r="H123"/>
  <c r="J123" s="1"/>
  <c r="H124"/>
  <c r="J124" s="1"/>
  <c r="H125"/>
  <c r="J125" s="1"/>
  <c r="H126"/>
  <c r="J126" s="1"/>
  <c r="H127"/>
  <c r="J127" s="1"/>
  <c r="H128"/>
  <c r="J128" s="1"/>
  <c r="H129"/>
  <c r="J129" s="1"/>
  <c r="H130"/>
  <c r="J130" s="1"/>
  <c r="H131"/>
  <c r="J131" s="1"/>
  <c r="H132"/>
  <c r="J132" s="1"/>
  <c r="H133"/>
  <c r="J133" s="1"/>
  <c r="H134"/>
  <c r="J134" s="1"/>
  <c r="H135"/>
  <c r="J135" s="1"/>
  <c r="H136"/>
  <c r="J136" s="1"/>
  <c r="H137"/>
  <c r="J137" s="1"/>
  <c r="H138"/>
  <c r="J138" s="1"/>
  <c r="H139"/>
  <c r="J139" s="1"/>
  <c r="H140"/>
  <c r="J140" s="1"/>
  <c r="H141"/>
  <c r="J141" s="1"/>
  <c r="H142"/>
  <c r="J142" s="1"/>
  <c r="H143"/>
  <c r="J143" s="1"/>
  <c r="H144"/>
  <c r="J144" s="1"/>
  <c r="H145"/>
  <c r="J145" s="1"/>
  <c r="H146"/>
  <c r="J146" s="1"/>
  <c r="H147"/>
  <c r="J147" s="1"/>
  <c r="H148"/>
  <c r="J148" s="1"/>
  <c r="H149"/>
  <c r="J149" s="1"/>
  <c r="H150"/>
  <c r="J150" s="1"/>
  <c r="H151"/>
  <c r="J151" s="1"/>
  <c r="H152"/>
  <c r="J152" s="1"/>
  <c r="H153"/>
  <c r="J153" s="1"/>
  <c r="H154"/>
  <c r="J154" s="1"/>
  <c r="H155"/>
  <c r="J155" s="1"/>
  <c r="H156"/>
  <c r="J156" s="1"/>
  <c r="H157"/>
  <c r="J157" s="1"/>
  <c r="H158"/>
  <c r="J158" s="1"/>
  <c r="H159"/>
  <c r="J159" s="1"/>
  <c r="H160"/>
  <c r="J160" s="1"/>
  <c r="H161"/>
  <c r="J161" s="1"/>
  <c r="H162"/>
  <c r="J162" s="1"/>
  <c r="H163"/>
  <c r="J163" s="1"/>
  <c r="H164"/>
  <c r="J164" s="1"/>
  <c r="H165"/>
  <c r="J165" s="1"/>
  <c r="H166"/>
  <c r="J166" s="1"/>
  <c r="H167"/>
  <c r="J167" s="1"/>
  <c r="H168"/>
  <c r="J168" s="1"/>
  <c r="H169"/>
  <c r="J169" s="1"/>
  <c r="H170"/>
  <c r="J170" s="1"/>
  <c r="H171"/>
  <c r="J171" s="1"/>
  <c r="H172"/>
  <c r="J172" s="1"/>
  <c r="H173"/>
  <c r="J173" s="1"/>
  <c r="H174"/>
  <c r="J174" s="1"/>
  <c r="H175"/>
  <c r="J175" s="1"/>
  <c r="H176"/>
  <c r="J176" s="1"/>
  <c r="H177"/>
  <c r="J177" s="1"/>
  <c r="H178"/>
  <c r="J178" s="1"/>
  <c r="H179"/>
  <c r="J179" s="1"/>
  <c r="H180"/>
  <c r="J180" s="1"/>
  <c r="H181"/>
  <c r="J181" s="1"/>
  <c r="H182"/>
  <c r="J182" s="1"/>
  <c r="H183"/>
  <c r="J183" s="1"/>
  <c r="H184"/>
  <c r="J184" s="1"/>
  <c r="H185"/>
  <c r="J185" s="1"/>
  <c r="H186"/>
  <c r="J186" s="1"/>
  <c r="H187"/>
  <c r="J187" s="1"/>
  <c r="H188"/>
  <c r="J188" s="1"/>
  <c r="H189"/>
  <c r="J189" s="1"/>
  <c r="H190"/>
  <c r="J190" s="1"/>
  <c r="H191"/>
  <c r="J191" s="1"/>
  <c r="H192"/>
  <c r="J192" s="1"/>
  <c r="H193"/>
  <c r="J193" s="1"/>
  <c r="H194"/>
  <c r="J194" s="1"/>
  <c r="H195"/>
  <c r="J195" s="1"/>
  <c r="H196"/>
  <c r="J196" s="1"/>
  <c r="H197"/>
  <c r="J197" s="1"/>
  <c r="H198"/>
  <c r="J198" s="1"/>
  <c r="H199"/>
  <c r="J199" s="1"/>
  <c r="H200"/>
  <c r="J200" s="1"/>
  <c r="H201"/>
  <c r="J201" s="1"/>
  <c r="H202"/>
  <c r="J202" s="1"/>
  <c r="H203"/>
  <c r="J203" s="1"/>
  <c r="H204"/>
  <c r="J204" s="1"/>
  <c r="H205"/>
  <c r="J205" s="1"/>
  <c r="H206"/>
  <c r="J206" s="1"/>
  <c r="H207"/>
  <c r="J207" s="1"/>
  <c r="H208"/>
  <c r="J208" s="1"/>
  <c r="H209"/>
  <c r="J209" s="1"/>
  <c r="H210"/>
  <c r="J210" s="1"/>
  <c r="H211"/>
  <c r="J211" s="1"/>
  <c r="H212"/>
  <c r="J212" s="1"/>
  <c r="H213"/>
  <c r="J213" s="1"/>
  <c r="H214"/>
  <c r="J214" s="1"/>
  <c r="H215"/>
  <c r="J215" s="1"/>
  <c r="H216"/>
  <c r="J216" s="1"/>
  <c r="H217"/>
  <c r="J217" s="1"/>
  <c r="H218"/>
  <c r="J218" s="1"/>
  <c r="H219"/>
  <c r="J219" s="1"/>
  <c r="H220"/>
  <c r="J220" s="1"/>
  <c r="H221"/>
  <c r="J221" s="1"/>
  <c r="H222"/>
  <c r="J222" s="1"/>
  <c r="H223"/>
  <c r="J223" s="1"/>
  <c r="H224"/>
  <c r="J224" s="1"/>
  <c r="H225"/>
  <c r="J225" s="1"/>
  <c r="H226"/>
  <c r="J226" s="1"/>
  <c r="H227"/>
  <c r="J227" s="1"/>
  <c r="H228"/>
  <c r="J228" s="1"/>
  <c r="H229"/>
  <c r="J229" s="1"/>
  <c r="H230"/>
  <c r="J230" s="1"/>
  <c r="H231"/>
  <c r="J231" s="1"/>
  <c r="H232"/>
  <c r="J232" s="1"/>
  <c r="H233"/>
  <c r="J233" s="1"/>
  <c r="H234"/>
  <c r="J234" s="1"/>
  <c r="H235"/>
  <c r="J235" s="1"/>
  <c r="H236"/>
  <c r="J236" s="1"/>
  <c r="H237"/>
  <c r="J237" s="1"/>
  <c r="H238"/>
  <c r="J238" s="1"/>
  <c r="H239"/>
  <c r="J239" s="1"/>
  <c r="H240"/>
  <c r="J240" s="1"/>
  <c r="H241"/>
  <c r="J241" s="1"/>
  <c r="H242"/>
  <c r="J242" s="1"/>
  <c r="H243"/>
  <c r="J243" s="1"/>
  <c r="H244"/>
  <c r="J244" s="1"/>
  <c r="H245"/>
  <c r="J245" s="1"/>
  <c r="H246"/>
  <c r="J246" s="1"/>
  <c r="H12"/>
  <c r="J12" s="1"/>
  <c r="H13"/>
  <c r="J13" s="1"/>
  <c r="H14"/>
  <c r="J14" s="1"/>
  <c r="H15"/>
  <c r="J15" s="1"/>
  <c r="H16"/>
  <c r="J16" s="1"/>
  <c r="H17"/>
  <c r="J17" s="1"/>
  <c r="H18"/>
  <c r="J18" s="1"/>
  <c r="H19"/>
  <c r="J19" s="1"/>
  <c r="H20"/>
  <c r="J20" s="1"/>
  <c r="H21"/>
  <c r="J21" s="1"/>
  <c r="H22"/>
  <c r="J22" s="1"/>
  <c r="H23"/>
  <c r="J23" s="1"/>
  <c r="H24"/>
  <c r="J24" s="1"/>
  <c r="H25"/>
  <c r="J25" s="1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 s="1"/>
  <c r="H34"/>
  <c r="J34" s="1"/>
  <c r="H35"/>
  <c r="J35" s="1"/>
  <c r="H36"/>
  <c r="J36" s="1"/>
  <c r="H37"/>
  <c r="J37" s="1"/>
  <c r="H38"/>
  <c r="J38" s="1"/>
  <c r="H39"/>
  <c r="J39" s="1"/>
  <c r="H40"/>
  <c r="J40" s="1"/>
  <c r="H41"/>
  <c r="J41" s="1"/>
  <c r="H42"/>
  <c r="J42" s="1"/>
  <c r="H43"/>
  <c r="J43" s="1"/>
  <c r="H44"/>
  <c r="J44" s="1"/>
  <c r="H45"/>
  <c r="J45" s="1"/>
  <c r="H46"/>
  <c r="J46" s="1"/>
  <c r="H47"/>
  <c r="J47" s="1"/>
  <c r="H48"/>
  <c r="J48" s="1"/>
  <c r="H49"/>
  <c r="J49" s="1"/>
  <c r="H50"/>
  <c r="J50" s="1"/>
  <c r="H51"/>
  <c r="J51" s="1"/>
  <c r="H52"/>
  <c r="J52" s="1"/>
  <c r="H53"/>
  <c r="J53" s="1"/>
  <c r="H54"/>
  <c r="J54" s="1"/>
  <c r="H55"/>
  <c r="J55" s="1"/>
  <c r="H56"/>
  <c r="J56" s="1"/>
  <c r="H57"/>
  <c r="J57" s="1"/>
  <c r="H58"/>
  <c r="J58" s="1"/>
  <c r="H59"/>
  <c r="J59" s="1"/>
  <c r="H60"/>
  <c r="J60" s="1"/>
  <c r="H61"/>
  <c r="J61" s="1"/>
  <c r="H62"/>
  <c r="J62" s="1"/>
  <c r="H63"/>
  <c r="J63" s="1"/>
  <c r="H64"/>
  <c r="J64" s="1"/>
  <c r="H65"/>
  <c r="J65" s="1"/>
  <c r="H66"/>
  <c r="J66" s="1"/>
  <c r="H67"/>
  <c r="J67" s="1"/>
  <c r="H68"/>
  <c r="J68" s="1"/>
  <c r="H69"/>
  <c r="J69" s="1"/>
  <c r="H70"/>
  <c r="J70" s="1"/>
  <c r="H71"/>
  <c r="J71" s="1"/>
  <c r="H72"/>
  <c r="J72" s="1"/>
  <c r="H73"/>
  <c r="J73" s="1"/>
  <c r="H74"/>
  <c r="J74" s="1"/>
  <c r="H75"/>
  <c r="J75" s="1"/>
  <c r="H76"/>
  <c r="J76" s="1"/>
  <c r="H77"/>
  <c r="J77" s="1"/>
  <c r="H78"/>
  <c r="J78" s="1"/>
  <c r="H79"/>
  <c r="J79" s="1"/>
  <c r="H80"/>
  <c r="J80" s="1"/>
  <c r="H81"/>
  <c r="J81" s="1"/>
  <c r="H82"/>
  <c r="J82" s="1"/>
  <c r="H83"/>
  <c r="J83" s="1"/>
  <c r="H84"/>
  <c r="J84" s="1"/>
  <c r="H85"/>
  <c r="J85" s="1"/>
  <c r="H86"/>
  <c r="J86" s="1"/>
  <c r="H247"/>
  <c r="J247" s="1"/>
  <c r="H248"/>
  <c r="J248" s="1"/>
  <c r="H249"/>
  <c r="J249" s="1"/>
  <c r="H250"/>
  <c r="J250" s="1"/>
  <c r="H251"/>
  <c r="J251" s="1"/>
  <c r="H252"/>
  <c r="J252" s="1"/>
  <c r="H253"/>
  <c r="J253" s="1"/>
  <c r="H254"/>
  <c r="J254" s="1"/>
  <c r="H255"/>
  <c r="J255" s="1"/>
  <c r="H256"/>
  <c r="J256" s="1"/>
  <c r="H257"/>
  <c r="J257" s="1"/>
  <c r="H258"/>
  <c r="J258" s="1"/>
  <c r="H259"/>
  <c r="J259" s="1"/>
  <c r="H260"/>
  <c r="J260" s="1"/>
  <c r="H261"/>
  <c r="J261" s="1"/>
  <c r="H262"/>
  <c r="J262" s="1"/>
  <c r="H263"/>
  <c r="J263" s="1"/>
  <c r="H264"/>
  <c r="J264" s="1"/>
  <c r="H265"/>
  <c r="J265" s="1"/>
  <c r="H266"/>
  <c r="J266" s="1"/>
  <c r="H267"/>
  <c r="J267" s="1"/>
  <c r="H268"/>
  <c r="J268" s="1"/>
  <c r="H269"/>
  <c r="J269" s="1"/>
  <c r="H270"/>
  <c r="J270" s="1"/>
  <c r="H271"/>
  <c r="J271" s="1"/>
  <c r="H272"/>
  <c r="J272" s="1"/>
  <c r="H273"/>
  <c r="J273" s="1"/>
  <c r="H274"/>
  <c r="J274" s="1"/>
  <c r="H275"/>
  <c r="J275" s="1"/>
  <c r="H276"/>
  <c r="J276" s="1"/>
  <c r="H277"/>
  <c r="J277" s="1"/>
  <c r="H278"/>
  <c r="J278" s="1"/>
  <c r="H279"/>
  <c r="J279" s="1"/>
  <c r="H280"/>
  <c r="J280" s="1"/>
  <c r="H281"/>
  <c r="J281" s="1"/>
  <c r="H282"/>
  <c r="J282" s="1"/>
  <c r="H283"/>
  <c r="J283" s="1"/>
  <c r="H284"/>
  <c r="J284" s="1"/>
  <c r="H285"/>
  <c r="J285" s="1"/>
  <c r="H286"/>
  <c r="J286" s="1"/>
  <c r="H287"/>
  <c r="J287" s="1"/>
  <c r="H288"/>
  <c r="J288" s="1"/>
  <c r="H289"/>
  <c r="J289" s="1"/>
  <c r="H290"/>
  <c r="J290" s="1"/>
  <c r="H291"/>
  <c r="J291" s="1"/>
  <c r="H292"/>
  <c r="J292" s="1"/>
  <c r="H293"/>
  <c r="J293" s="1"/>
  <c r="H294"/>
  <c r="J294" s="1"/>
  <c r="H295"/>
  <c r="J295" s="1"/>
  <c r="H296"/>
  <c r="J296" s="1"/>
  <c r="H297"/>
  <c r="J297" s="1"/>
  <c r="H298"/>
  <c r="J298" s="1"/>
  <c r="H299"/>
  <c r="J299" s="1"/>
  <c r="H300"/>
  <c r="J300" s="1"/>
  <c r="H301"/>
  <c r="J301" s="1"/>
  <c r="H302"/>
  <c r="J302" s="1"/>
  <c r="H303"/>
  <c r="J303" s="1"/>
  <c r="H304"/>
  <c r="J304" s="1"/>
  <c r="H305"/>
  <c r="J305" s="1"/>
  <c r="H306"/>
  <c r="J306" s="1"/>
  <c r="H307"/>
  <c r="J307" s="1"/>
  <c r="H308"/>
  <c r="J308" s="1"/>
  <c r="H309"/>
  <c r="J309" s="1"/>
  <c r="H310"/>
  <c r="J310" s="1"/>
  <c r="H311"/>
  <c r="J311" s="1"/>
  <c r="H312"/>
  <c r="J312" s="1"/>
  <c r="H313"/>
  <c r="J313" s="1"/>
  <c r="H314"/>
  <c r="J314" s="1"/>
  <c r="H315"/>
  <c r="J315" s="1"/>
  <c r="H316"/>
  <c r="J316" s="1"/>
  <c r="H317"/>
  <c r="J317" s="1"/>
  <c r="H318"/>
  <c r="J318" s="1"/>
  <c r="H319"/>
  <c r="J319" s="1"/>
  <c r="H320"/>
  <c r="J320" s="1"/>
  <c r="H321"/>
  <c r="J321" s="1"/>
  <c r="H322"/>
  <c r="J322" s="1"/>
  <c r="H323"/>
  <c r="J323" s="1"/>
  <c r="H324"/>
  <c r="J324" s="1"/>
  <c r="H325"/>
  <c r="J325" s="1"/>
  <c r="H326"/>
  <c r="J326" s="1"/>
  <c r="H327"/>
  <c r="J327" s="1"/>
  <c r="H328"/>
  <c r="J328" s="1"/>
  <c r="H329"/>
  <c r="J329" s="1"/>
  <c r="H330"/>
  <c r="J330" s="1"/>
  <c r="H331"/>
  <c r="J331" s="1"/>
  <c r="H332"/>
  <c r="J332" s="1"/>
  <c r="H333"/>
  <c r="J333" s="1"/>
  <c r="H334"/>
  <c r="J334" s="1"/>
  <c r="H335"/>
  <c r="J335" s="1"/>
  <c r="H336"/>
  <c r="J336" s="1"/>
  <c r="H337"/>
  <c r="J337" s="1"/>
  <c r="H338"/>
  <c r="J338" s="1"/>
  <c r="H339"/>
  <c r="J339" s="1"/>
  <c r="H340"/>
  <c r="J340" s="1"/>
  <c r="H341"/>
  <c r="J341" s="1"/>
  <c r="H342"/>
  <c r="J342" s="1"/>
  <c r="H343"/>
  <c r="J343" s="1"/>
  <c r="H344"/>
  <c r="J344" s="1"/>
  <c r="H345"/>
  <c r="J345" s="1"/>
  <c r="H346"/>
  <c r="J346" s="1"/>
  <c r="H347"/>
  <c r="J347" s="1"/>
  <c r="H348"/>
  <c r="J348" s="1"/>
  <c r="H349"/>
  <c r="J349" s="1"/>
  <c r="H350"/>
  <c r="J350" s="1"/>
  <c r="H351"/>
  <c r="J351" s="1"/>
  <c r="H352"/>
  <c r="J352" s="1"/>
  <c r="H353"/>
  <c r="J353" s="1"/>
  <c r="H354"/>
  <c r="J354" s="1"/>
  <c r="H355"/>
  <c r="J355" s="1"/>
  <c r="H356"/>
  <c r="J356" s="1"/>
  <c r="H357"/>
  <c r="J357" s="1"/>
  <c r="H358"/>
  <c r="J358" s="1"/>
  <c r="H359"/>
  <c r="J359" s="1"/>
  <c r="H360"/>
  <c r="J360" s="1"/>
  <c r="H361"/>
  <c r="J361" s="1"/>
  <c r="H362"/>
  <c r="J362" s="1"/>
  <c r="H363"/>
  <c r="J363" s="1"/>
  <c r="H364"/>
  <c r="J364" s="1"/>
  <c r="H365"/>
  <c r="J365" s="1"/>
  <c r="H366"/>
  <c r="J366" s="1"/>
  <c r="H367"/>
  <c r="J367" s="1"/>
  <c r="H368"/>
  <c r="J368" s="1"/>
  <c r="H369"/>
  <c r="J369" s="1"/>
  <c r="H370"/>
  <c r="J370" s="1"/>
  <c r="H371"/>
  <c r="J371" s="1"/>
  <c r="H372"/>
  <c r="J372" s="1"/>
  <c r="H373"/>
  <c r="J373" s="1"/>
  <c r="H374"/>
  <c r="J374" s="1"/>
  <c r="H375"/>
  <c r="J375" s="1"/>
  <c r="H376"/>
  <c r="J376" s="1"/>
  <c r="H377"/>
  <c r="J377" s="1"/>
  <c r="H378"/>
  <c r="J378" s="1"/>
  <c r="H379"/>
  <c r="J379" s="1"/>
  <c r="H380"/>
  <c r="J380" s="1"/>
  <c r="H381"/>
  <c r="J381" s="1"/>
  <c r="H382"/>
  <c r="J382" s="1"/>
  <c r="H383"/>
  <c r="J383" s="1"/>
  <c r="H384"/>
  <c r="J384" s="1"/>
  <c r="H385"/>
  <c r="J385" s="1"/>
  <c r="H386"/>
  <c r="J386" s="1"/>
  <c r="H387"/>
  <c r="J387" s="1"/>
  <c r="H388"/>
  <c r="J388" s="1"/>
  <c r="H389"/>
  <c r="J389" s="1"/>
  <c r="H390"/>
  <c r="J390" s="1"/>
  <c r="H391"/>
  <c r="J391" s="1"/>
  <c r="H392"/>
  <c r="J392" s="1"/>
  <c r="H393"/>
  <c r="J393" s="1"/>
  <c r="H394"/>
  <c r="J394" s="1"/>
  <c r="H395"/>
  <c r="J395" s="1"/>
  <c r="H396"/>
  <c r="J396" s="1"/>
  <c r="H397"/>
  <c r="J397" s="1"/>
  <c r="H398"/>
  <c r="J398" s="1"/>
  <c r="H399"/>
  <c r="J399" s="1"/>
  <c r="H400"/>
  <c r="J400" s="1"/>
  <c r="H401"/>
  <c r="J401" s="1"/>
  <c r="H402"/>
  <c r="J402" s="1"/>
  <c r="H403"/>
  <c r="J403" s="1"/>
  <c r="H404"/>
  <c r="J404" s="1"/>
  <c r="H405"/>
  <c r="J405" s="1"/>
  <c r="H406"/>
  <c r="J406" s="1"/>
  <c r="H407"/>
  <c r="J407" s="1"/>
  <c r="H408"/>
  <c r="J408" s="1"/>
  <c r="H409"/>
  <c r="J409" s="1"/>
  <c r="H410"/>
  <c r="J410" s="1"/>
  <c r="H411"/>
  <c r="J411" s="1"/>
  <c r="H412"/>
  <c r="J412" s="1"/>
  <c r="H413"/>
  <c r="J413" s="1"/>
  <c r="H414"/>
  <c r="J414" s="1"/>
  <c r="H415"/>
  <c r="J415" s="1"/>
  <c r="H416"/>
  <c r="J416" s="1"/>
  <c r="H417"/>
  <c r="J417" s="1"/>
  <c r="H418"/>
  <c r="J418" s="1"/>
  <c r="H419"/>
  <c r="J419" s="1"/>
  <c r="H420"/>
  <c r="J420" s="1"/>
  <c r="H421"/>
  <c r="J421" s="1"/>
  <c r="H422"/>
  <c r="J422" s="1"/>
  <c r="H423"/>
  <c r="J423" s="1"/>
  <c r="H424"/>
  <c r="J424" s="1"/>
  <c r="H425"/>
  <c r="J425" s="1"/>
  <c r="H426"/>
  <c r="J426" s="1"/>
  <c r="H427"/>
  <c r="J427" s="1"/>
  <c r="H428"/>
  <c r="J428" s="1"/>
  <c r="H429"/>
  <c r="J429" s="1"/>
  <c r="H430"/>
  <c r="J430" s="1"/>
  <c r="H431"/>
  <c r="J431" s="1"/>
  <c r="H432"/>
  <c r="J432" s="1"/>
  <c r="H433"/>
  <c r="J433" s="1"/>
  <c r="H434"/>
  <c r="J434" s="1"/>
  <c r="H435"/>
  <c r="J435" s="1"/>
  <c r="H436"/>
  <c r="J436" s="1"/>
  <c r="H437"/>
  <c r="J437" s="1"/>
  <c r="H438"/>
  <c r="J438" s="1"/>
  <c r="H439"/>
  <c r="J439" s="1"/>
  <c r="H440"/>
  <c r="J440" s="1"/>
  <c r="H441"/>
  <c r="J441" s="1"/>
  <c r="H442"/>
  <c r="J442" s="1"/>
  <c r="H443"/>
  <c r="J443" s="1"/>
  <c r="H444"/>
  <c r="J444" s="1"/>
  <c r="H445"/>
  <c r="J445" s="1"/>
  <c r="H446"/>
  <c r="J446" s="1"/>
  <c r="H447"/>
  <c r="J447" s="1"/>
  <c r="H448"/>
  <c r="J448" s="1"/>
  <c r="H449"/>
  <c r="J449" s="1"/>
  <c r="H450"/>
  <c r="J450" s="1"/>
  <c r="H451"/>
  <c r="J451" s="1"/>
  <c r="H452"/>
  <c r="J452" s="1"/>
  <c r="H453"/>
  <c r="J453" s="1"/>
  <c r="H454"/>
  <c r="J454" s="1"/>
  <c r="H455"/>
  <c r="J455" s="1"/>
  <c r="H456"/>
  <c r="J456" s="1"/>
  <c r="H457"/>
  <c r="J457" s="1"/>
  <c r="H458"/>
  <c r="J458" s="1"/>
  <c r="H459"/>
  <c r="J459" s="1"/>
  <c r="H460"/>
  <c r="J460" s="1"/>
  <c r="H461"/>
  <c r="J461" s="1"/>
  <c r="H462"/>
  <c r="J462" s="1"/>
  <c r="H463"/>
  <c r="J463" s="1"/>
  <c r="H464"/>
  <c r="J464" s="1"/>
  <c r="H465"/>
  <c r="J465" s="1"/>
  <c r="H466"/>
  <c r="J466" s="1"/>
  <c r="H467"/>
  <c r="J467" s="1"/>
  <c r="H468"/>
  <c r="J468" s="1"/>
  <c r="H469"/>
  <c r="J469" s="1"/>
  <c r="H470"/>
  <c r="J470" s="1"/>
  <c r="H471"/>
  <c r="J471" s="1"/>
  <c r="H472"/>
  <c r="J472" s="1"/>
  <c r="H473"/>
  <c r="J473" s="1"/>
  <c r="H474"/>
  <c r="J474" s="1"/>
  <c r="H475"/>
  <c r="J475" s="1"/>
  <c r="H476"/>
  <c r="J476" s="1"/>
  <c r="H477"/>
  <c r="J477" s="1"/>
  <c r="H478"/>
  <c r="J478" s="1"/>
  <c r="H11"/>
  <c r="J11" s="1"/>
  <c r="K37" l="1"/>
  <c r="K248"/>
  <c r="K252"/>
  <c r="K86"/>
  <c r="J479"/>
  <c r="K477"/>
  <c r="K476"/>
  <c r="K457"/>
  <c r="K358"/>
  <c r="K331"/>
  <c r="K247"/>
  <c r="K359"/>
  <c r="K39"/>
  <c r="K27"/>
  <c r="K14" l="1"/>
  <c r="K71"/>
  <c r="K455"/>
  <c r="K12"/>
  <c r="K28"/>
  <c r="K40"/>
  <c r="K17"/>
  <c r="K276"/>
  <c r="K390"/>
  <c r="K34"/>
  <c r="K284"/>
  <c r="K323"/>
  <c r="K332"/>
  <c r="K392"/>
  <c r="K418"/>
  <c r="K352"/>
  <c r="K354"/>
  <c r="K21"/>
  <c r="K23"/>
  <c r="K317"/>
  <c r="K25"/>
  <c r="K279"/>
  <c r="K458"/>
  <c r="K479" l="1"/>
  <c r="H12" i="1"/>
  <c r="J12" s="1"/>
  <c r="H13"/>
  <c r="J13" s="1"/>
  <c r="H14"/>
  <c r="J14" s="1"/>
  <c r="H15"/>
  <c r="J15" s="1"/>
  <c r="H16"/>
  <c r="J16" s="1"/>
  <c r="H17"/>
  <c r="J17" s="1"/>
  <c r="H18"/>
  <c r="J18" s="1"/>
  <c r="H19"/>
  <c r="J19" s="1"/>
  <c r="H20"/>
  <c r="J20" s="1"/>
  <c r="H21"/>
  <c r="J21" s="1"/>
  <c r="H22"/>
  <c r="J22" s="1"/>
  <c r="H23"/>
  <c r="J23" s="1"/>
  <c r="H24"/>
  <c r="J24" s="1"/>
  <c r="H25"/>
  <c r="J25" s="1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 s="1"/>
  <c r="H34"/>
  <c r="J34" s="1"/>
  <c r="H35"/>
  <c r="J35" s="1"/>
  <c r="H36"/>
  <c r="J36" s="1"/>
  <c r="H37"/>
  <c r="J37" s="1"/>
  <c r="H38"/>
  <c r="J38" s="1"/>
  <c r="H39"/>
  <c r="J39" s="1"/>
  <c r="H40"/>
  <c r="J40" s="1"/>
  <c r="H41"/>
  <c r="J41" s="1"/>
  <c r="H42"/>
  <c r="J42" s="1"/>
  <c r="H43"/>
  <c r="J43" s="1"/>
  <c r="H44"/>
  <c r="J44" s="1"/>
  <c r="H45"/>
  <c r="J45" s="1"/>
  <c r="H46"/>
  <c r="J46" s="1"/>
  <c r="H47"/>
  <c r="J47" s="1"/>
  <c r="H48"/>
  <c r="J48" s="1"/>
  <c r="H49"/>
  <c r="J49" s="1"/>
  <c r="H50"/>
  <c r="J50" s="1"/>
  <c r="H51"/>
  <c r="J51" s="1"/>
  <c r="H52"/>
  <c r="J52" s="1"/>
  <c r="H53"/>
  <c r="J53" s="1"/>
  <c r="H54"/>
  <c r="J54" s="1"/>
  <c r="H55"/>
  <c r="J55" s="1"/>
  <c r="H56"/>
  <c r="J56" s="1"/>
  <c r="H57"/>
  <c r="J57" s="1"/>
  <c r="H58"/>
  <c r="J58" s="1"/>
  <c r="H59"/>
  <c r="J59" s="1"/>
  <c r="H60"/>
  <c r="J60" s="1"/>
  <c r="H61"/>
  <c r="J61" s="1"/>
  <c r="H62"/>
  <c r="J62" s="1"/>
  <c r="H63"/>
  <c r="J63" s="1"/>
  <c r="H64"/>
  <c r="J64" s="1"/>
  <c r="H65"/>
  <c r="J65" s="1"/>
  <c r="H66"/>
  <c r="J66" s="1"/>
  <c r="H67"/>
  <c r="J67" s="1"/>
  <c r="H68"/>
  <c r="J68" s="1"/>
  <c r="H69"/>
  <c r="J69" s="1"/>
  <c r="H70"/>
  <c r="J70" s="1"/>
  <c r="H71"/>
  <c r="J71" s="1"/>
  <c r="H72"/>
  <c r="J72" s="1"/>
  <c r="H73"/>
  <c r="J73" s="1"/>
  <c r="H74"/>
  <c r="J74" s="1"/>
  <c r="H75"/>
  <c r="J75" s="1"/>
  <c r="H76"/>
  <c r="J76" s="1"/>
  <c r="H77"/>
  <c r="J77" s="1"/>
  <c r="H78"/>
  <c r="J78" s="1"/>
  <c r="H79"/>
  <c r="J79" s="1"/>
  <c r="H80"/>
  <c r="J80" s="1"/>
  <c r="H81"/>
  <c r="J81" s="1"/>
  <c r="H82"/>
  <c r="J82" s="1"/>
  <c r="H83"/>
  <c r="J83" s="1"/>
  <c r="H84"/>
  <c r="J84" s="1"/>
  <c r="H85"/>
  <c r="J85" s="1"/>
  <c r="H86"/>
  <c r="J86" s="1"/>
  <c r="H87"/>
  <c r="J87" s="1"/>
  <c r="H88"/>
  <c r="J88" s="1"/>
  <c r="H89"/>
  <c r="J89" s="1"/>
  <c r="H90"/>
  <c r="J90" s="1"/>
  <c r="H91"/>
  <c r="J91" s="1"/>
  <c r="H92"/>
  <c r="J92" s="1"/>
  <c r="H93"/>
  <c r="J93" s="1"/>
  <c r="H94"/>
  <c r="J94" s="1"/>
  <c r="H95"/>
  <c r="J95" s="1"/>
  <c r="H96"/>
  <c r="J96" s="1"/>
  <c r="H97"/>
  <c r="J97" s="1"/>
  <c r="H98"/>
  <c r="J98" s="1"/>
  <c r="H99"/>
  <c r="J99" s="1"/>
  <c r="H100"/>
  <c r="J100" s="1"/>
  <c r="H101"/>
  <c r="J101" s="1"/>
  <c r="H102"/>
  <c r="J102" s="1"/>
  <c r="H103"/>
  <c r="J103" s="1"/>
  <c r="H104"/>
  <c r="J104" s="1"/>
  <c r="H105"/>
  <c r="J105" s="1"/>
  <c r="H106"/>
  <c r="J106" s="1"/>
  <c r="H107"/>
  <c r="J107" s="1"/>
  <c r="H108"/>
  <c r="J108" s="1"/>
  <c r="H109"/>
  <c r="J109" s="1"/>
  <c r="H110"/>
  <c r="J110" s="1"/>
  <c r="H111"/>
  <c r="J111" s="1"/>
  <c r="H112"/>
  <c r="J112" s="1"/>
  <c r="H113"/>
  <c r="H114"/>
  <c r="J114" s="1"/>
  <c r="H115"/>
  <c r="H116"/>
  <c r="J116" s="1"/>
  <c r="H117"/>
  <c r="H118"/>
  <c r="J118" s="1"/>
  <c r="H119"/>
  <c r="H120"/>
  <c r="J120" s="1"/>
  <c r="H121"/>
  <c r="H122"/>
  <c r="J122" s="1"/>
  <c r="H123"/>
  <c r="H124"/>
  <c r="J124" s="1"/>
  <c r="H125"/>
  <c r="H126"/>
  <c r="J126" s="1"/>
  <c r="H127"/>
  <c r="H128"/>
  <c r="J128" s="1"/>
  <c r="H129"/>
  <c r="H130"/>
  <c r="J130" s="1"/>
  <c r="H131"/>
  <c r="H132"/>
  <c r="J132" s="1"/>
  <c r="H133"/>
  <c r="H134"/>
  <c r="J134" s="1"/>
  <c r="H135"/>
  <c r="H136"/>
  <c r="J136" s="1"/>
  <c r="H137"/>
  <c r="H138"/>
  <c r="J138" s="1"/>
  <c r="H139"/>
  <c r="J139" s="1"/>
  <c r="H140"/>
  <c r="J140" s="1"/>
  <c r="H141"/>
  <c r="H142"/>
  <c r="J142" s="1"/>
  <c r="H143"/>
  <c r="J143" s="1"/>
  <c r="H144"/>
  <c r="J144" s="1"/>
  <c r="H145"/>
  <c r="H146"/>
  <c r="J146" s="1"/>
  <c r="H11"/>
  <c r="J11" s="1"/>
  <c r="J113"/>
  <c r="J115"/>
  <c r="J117"/>
  <c r="J119"/>
  <c r="J121"/>
  <c r="J123"/>
  <c r="J125"/>
  <c r="J127"/>
  <c r="J129"/>
  <c r="J131"/>
  <c r="J133"/>
  <c r="J135"/>
  <c r="J137"/>
  <c r="J141"/>
  <c r="J145"/>
  <c r="K112" l="1"/>
  <c r="K146"/>
  <c r="K145"/>
  <c r="K144"/>
  <c r="K142"/>
  <c r="K140"/>
  <c r="K138"/>
  <c r="K136"/>
  <c r="K134"/>
  <c r="K132"/>
  <c r="K130"/>
  <c r="K128"/>
  <c r="K126"/>
  <c r="K124"/>
  <c r="K122"/>
  <c r="K120"/>
  <c r="K117"/>
  <c r="K114"/>
  <c r="K143"/>
  <c r="K141"/>
  <c r="K139"/>
  <c r="K137"/>
  <c r="K135"/>
  <c r="K133"/>
  <c r="K131"/>
  <c r="K129"/>
  <c r="K127"/>
  <c r="K125"/>
  <c r="K123"/>
  <c r="K121"/>
  <c r="K119"/>
  <c r="K107"/>
  <c r="K108"/>
  <c r="K118"/>
  <c r="K116"/>
  <c r="K115"/>
  <c r="K113"/>
  <c r="K111"/>
  <c r="K110"/>
  <c r="K20"/>
  <c r="K17"/>
  <c r="K11"/>
  <c r="K12"/>
  <c r="K109"/>
</calcChain>
</file>

<file path=xl/sharedStrings.xml><?xml version="1.0" encoding="utf-8"?>
<sst xmlns="http://schemas.openxmlformats.org/spreadsheetml/2006/main" count="2447" uniqueCount="980">
  <si>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</si>
  <si>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</si>
  <si>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</si>
  <si>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</si>
  <si>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</si>
  <si>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</si>
  <si>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</si>
  <si>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</si>
  <si>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</si>
  <si>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</si>
  <si>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</si>
  <si>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</si>
  <si>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</si>
  <si>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</si>
  <si>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</si>
  <si>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</si>
  <si>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</si>
  <si>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</si>
  <si>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</si>
  <si>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</si>
  <si>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</si>
  <si>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</si>
  <si>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</si>
  <si>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</si>
  <si>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</si>
  <si>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</si>
  <si>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</si>
  <si>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</si>
  <si>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</si>
  <si>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</si>
  <si>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</si>
  <si>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</si>
  <si>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</si>
  <si>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</si>
  <si>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</si>
  <si>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</si>
  <si>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</si>
  <si>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</si>
  <si>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</si>
  <si>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</si>
  <si>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</si>
  <si>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</si>
  <si>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</si>
  <si>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</si>
  <si>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</si>
  <si>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</si>
  <si>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</si>
  <si>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</si>
  <si>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</si>
  <si>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</si>
  <si>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</si>
  <si>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</si>
  <si>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</si>
  <si>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</si>
  <si>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</si>
  <si>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</si>
  <si>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</si>
  <si>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</si>
  <si>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</si>
  <si>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</si>
  <si>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</si>
  <si>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</si>
  <si>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</si>
  <si>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</si>
  <si>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</si>
  <si>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</si>
  <si>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</si>
  <si>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</si>
  <si>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</si>
  <si>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</si>
  <si>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</si>
  <si>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</si>
  <si>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</si>
  <si>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</si>
  <si>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</si>
  <si>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</si>
  <si>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</si>
  <si>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</si>
  <si>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</si>
  <si>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</si>
  <si>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</si>
  <si>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</si>
  <si>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</si>
  <si>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</si>
  <si>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</si>
  <si>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</si>
  <si>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</si>
  <si>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</si>
  <si>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</si>
  <si>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</si>
  <si>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</si>
  <si>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</si>
  <si>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</si>
  <si>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</si>
  <si>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</si>
  <si>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</si>
  <si>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</si>
  <si>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</si>
  <si>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</si>
  <si>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</si>
  <si>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</si>
  <si>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</si>
  <si>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</si>
  <si>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</si>
  <si>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</si>
  <si>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</si>
  <si>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</si>
  <si>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</si>
  <si>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</si>
  <si>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</si>
  <si>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</si>
  <si>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</si>
  <si>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</si>
  <si>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</si>
  <si>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</si>
  <si>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</si>
  <si>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</si>
  <si>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</si>
  <si>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</si>
  <si>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</si>
  <si>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</si>
  <si>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</si>
  <si>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</si>
  <si>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</si>
  <si>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</si>
  <si>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</si>
  <si>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</si>
  <si>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</si>
  <si>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</si>
  <si>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</si>
  <si>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</si>
  <si>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</si>
  <si>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</si>
  <si>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</si>
  <si>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</si>
  <si>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</si>
  <si>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</si>
  <si>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</si>
  <si>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</si>
  <si>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</si>
  <si>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</si>
  <si>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</si>
  <si>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</si>
  <si>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</si>
  <si>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</si>
  <si>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</si>
  <si>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</si>
  <si>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</si>
  <si>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</si>
  <si>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</si>
  <si>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</si>
  <si>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</si>
  <si>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</si>
  <si>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</si>
  <si>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</si>
  <si>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</si>
  <si>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</si>
  <si>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</si>
  <si>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</si>
  <si>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</si>
  <si>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</si>
  <si>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</si>
  <si>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</si>
  <si>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</si>
  <si>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</si>
  <si>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</si>
  <si>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</si>
  <si>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</si>
  <si>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</si>
  <si>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</si>
  <si>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</si>
  <si>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</si>
  <si>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</si>
  <si>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</si>
  <si>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</si>
  <si>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</si>
  <si>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</si>
  <si>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</si>
  <si>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</si>
  <si>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</si>
  <si>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</si>
  <si>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</si>
  <si>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</si>
  <si>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</si>
  <si>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</si>
  <si>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</si>
  <si>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</si>
  <si>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</si>
  <si>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</si>
  <si>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</si>
  <si>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</si>
  <si>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</si>
  <si>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</si>
  <si>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</si>
  <si>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</si>
  <si>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</si>
  <si>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</si>
  <si>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</si>
  <si>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</si>
  <si>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</si>
  <si>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</si>
  <si>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</si>
  <si>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</si>
  <si>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</si>
  <si>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</si>
  <si>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</si>
  <si>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</si>
  <si>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</si>
  <si>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</si>
  <si>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</si>
  <si>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</si>
  <si>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</si>
  <si>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</si>
  <si>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</si>
  <si>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</si>
  <si>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</si>
  <si>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</si>
  <si>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</si>
  <si>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</si>
  <si>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</si>
  <si>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</si>
  <si>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</si>
  <si>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</si>
  <si>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</si>
  <si>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</si>
  <si>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</si>
  <si>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</si>
  <si>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</si>
  <si>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</si>
  <si>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</si>
  <si>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</si>
  <si>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</si>
  <si>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</si>
  <si>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</si>
  <si>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</si>
  <si>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</si>
  <si>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</si>
  <si>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</si>
  <si>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</si>
  <si>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</si>
  <si>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</si>
  <si>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</si>
  <si>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</si>
  <si>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</si>
  <si>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</si>
  <si>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</si>
  <si>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</si>
  <si>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</si>
  <si>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</si>
  <si>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</si>
  <si>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</si>
  <si>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</si>
  <si>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</si>
  <si>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</si>
  <si>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</si>
  <si>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</si>
  <si>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</si>
  <si>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</si>
  <si>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</si>
  <si>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</si>
  <si>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</si>
  <si>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</si>
  <si>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</si>
  <si>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</si>
  <si>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</si>
  <si>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</si>
  <si>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</si>
  <si>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</si>
  <si>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</si>
  <si>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</si>
  <si>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</si>
  <si>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</si>
  <si>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</si>
  <si>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</si>
  <si>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</si>
  <si>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</si>
  <si>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</si>
  <si>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</si>
  <si>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</si>
  <si>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</si>
  <si>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</si>
  <si>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</si>
  <si>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</si>
  <si>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</si>
  <si>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</si>
  <si>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</si>
  <si>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</si>
  <si>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</si>
  <si>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</si>
  <si>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</si>
  <si>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</si>
  <si>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</si>
  <si>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</si>
  <si>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</si>
  <si>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</si>
  <si>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</si>
  <si>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</si>
  <si>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</si>
  <si>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</si>
  <si>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</si>
  <si>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</si>
  <si>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</si>
  <si>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</si>
  <si>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</si>
  <si>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</si>
  <si>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</si>
  <si>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</si>
  <si>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</si>
  <si>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</si>
  <si>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</si>
  <si>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</si>
  <si>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</si>
  <si>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</si>
  <si>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</si>
  <si>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</si>
  <si>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</si>
  <si>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</si>
  <si>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</si>
  <si>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</si>
  <si>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</si>
  <si>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</si>
  <si>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</si>
  <si>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</si>
  <si>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</si>
  <si>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</si>
  <si>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</si>
  <si>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</si>
  <si>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</si>
  <si>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</si>
  <si>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</si>
  <si>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</si>
  <si>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</si>
  <si>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</si>
  <si>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</si>
  <si>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</si>
  <si>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</si>
  <si>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</si>
  <si>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</si>
  <si>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</si>
  <si>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</si>
  <si>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</si>
  <si>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</si>
  <si>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</si>
  <si>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</si>
  <si>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</si>
  <si>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</si>
  <si>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</si>
  <si>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</si>
  <si>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</si>
  <si>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</si>
  <si>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</si>
  <si>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</si>
  <si>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</si>
  <si>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</si>
  <si>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</si>
  <si>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</si>
  <si>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</si>
  <si>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</si>
  <si>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</si>
  <si>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</si>
  <si>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</si>
  <si>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</si>
  <si>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</si>
  <si>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</si>
  <si>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</si>
  <si>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</si>
  <si>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</si>
  <si>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</si>
  <si>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</si>
  <si>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</si>
  <si>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</si>
  <si>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</si>
  <si>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</si>
  <si>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</si>
  <si>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</si>
  <si>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</si>
  <si>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</si>
  <si>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</si>
  <si>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</si>
  <si>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</si>
  <si>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COMPRAS DE COMBUSTIBLES</t>
  </si>
  <si>
    <t>GALON</t>
  </si>
  <si>
    <t>UNIDAD</t>
  </si>
  <si>
    <t>BOTELLAS DE AGUA</t>
  </si>
  <si>
    <t>BOTELLONES DE AGUA</t>
  </si>
  <si>
    <t>TE CALIENTE 25/1</t>
  </si>
  <si>
    <t>CAFÉ 20/1</t>
  </si>
  <si>
    <t>TE FRIO</t>
  </si>
  <si>
    <t>PN</t>
  </si>
  <si>
    <t>CREMORA</t>
  </si>
  <si>
    <t>AZUCAR 5 LIBRAS</t>
  </si>
  <si>
    <t>BONOS EMPLEADO DEL MES</t>
  </si>
  <si>
    <t>PAPEL 8 1/2 X11</t>
  </si>
  <si>
    <t>PAPEL 8 1/2 X 14</t>
  </si>
  <si>
    <t>PAPEL 8 1/2 X 17</t>
  </si>
  <si>
    <t>POST-IT  3 X3</t>
  </si>
  <si>
    <t>BOLIGRAFOS AZULES / LAPICEROS</t>
  </si>
  <si>
    <t>BOLIGRAFOS NEGROS / LAPICEROS</t>
  </si>
  <si>
    <t>LAPICES DE CARBON</t>
  </si>
  <si>
    <t>FOLDERS 8 1/2 X 11</t>
  </si>
  <si>
    <t>FOLDERS 8 1/2 X 11 DE COLORES</t>
  </si>
  <si>
    <t>CORRECTORES LIQUIDOS / LIQUID PAPER</t>
  </si>
  <si>
    <t>CINTA PARA MAQUINA SUMADORA</t>
  </si>
  <si>
    <t>CINTA ADHESIVA PARA DISPENSADOR</t>
  </si>
  <si>
    <t>CLIPS BILLETEROS PEQUEÑOS</t>
  </si>
  <si>
    <t>CLIPS BILLETEROS MEDIANOS</t>
  </si>
  <si>
    <t>CLIPS BILLETEROS GRANDES</t>
  </si>
  <si>
    <t>POST-IT BANDERITAS DE COLORES</t>
  </si>
  <si>
    <t>GANCHOS ACCOS</t>
  </si>
  <si>
    <t>PAPEL TIMBRADO A COLOR</t>
  </si>
  <si>
    <t>SOBRES MANILA 10 X 13</t>
  </si>
  <si>
    <t>SOBRES TIMBRADOS A COLOR</t>
  </si>
  <si>
    <t>LIBROS RECORD</t>
  </si>
  <si>
    <t>FOLDERS PENDAFLEX 8 1/2 X 13</t>
  </si>
  <si>
    <t>PERFORADORAS DE 2 HOYOS</t>
  </si>
  <si>
    <t>CORRECTORES LIQUIDOS VERDES</t>
  </si>
  <si>
    <t>RESALTADORES LUMINICOS</t>
  </si>
  <si>
    <t>MARCADORES NEGROS</t>
  </si>
  <si>
    <t>FELPAS NEGRAS</t>
  </si>
  <si>
    <t>FELPAS AZULES</t>
  </si>
  <si>
    <t>FELPAS ROJAS</t>
  </si>
  <si>
    <t>CD EN BLANCO CON CARATULAS</t>
  </si>
  <si>
    <t>DVD/CD</t>
  </si>
  <si>
    <t>DISPENSADORES DE CINTA ADHESIVA</t>
  </si>
  <si>
    <t>FOLDERS 8 1/2 X 13</t>
  </si>
  <si>
    <t>RECAMBIOS DE AGENDA DE ESCRITORIO</t>
  </si>
  <si>
    <t>GOMAS DE BORRAR DE LECHE</t>
  </si>
  <si>
    <t>HOJAS PROTECTORAS / TRANSPARENTE</t>
  </si>
  <si>
    <t>CARPETAS DE 3 ARGOLLAS 3 PULGADAS</t>
  </si>
  <si>
    <t>CARPETAS DE 3 ARGOLLAS 1 PULGADAS</t>
  </si>
  <si>
    <t>CARPETAS DE 2 PULGADA</t>
  </si>
  <si>
    <t>CARPETAS DE 1/2 PULGADA</t>
  </si>
  <si>
    <t>ETIQUETAS PARA FOLDERS O PARA CARPETAS</t>
  </si>
  <si>
    <t>LIBRETAS RAYADAS 8 1/2 X 11</t>
  </si>
  <si>
    <t>CAJAS TROQUELADAS ARCHIVADORAS</t>
  </si>
  <si>
    <t>GRAPAS PEQUEÑAS</t>
  </si>
  <si>
    <t>GRAPAS GRANDES</t>
  </si>
  <si>
    <t>CLIPS PEQUEÑOS</t>
  </si>
  <si>
    <t>CARPETAS / FOLDERS DE LA DGCP (INSTITUCIONALES)</t>
  </si>
  <si>
    <t>CLIPS GRANDES</t>
  </si>
  <si>
    <t>BOLIGRAFOS TIMBRADOS</t>
  </si>
  <si>
    <t xml:space="preserve">ETIQUETAS / LABELS PARA SOBRE </t>
  </si>
  <si>
    <t>LIBRETAS RAYADAS 8 1/2 X 5</t>
  </si>
  <si>
    <t>PAPEL TIMBRADO INTERNA B/N</t>
  </si>
  <si>
    <t>PERFORADORAS DE 3 HOYOS</t>
  </si>
  <si>
    <t>MURAL DE PARED TIPO CORCHO 30 X 40 PULG</t>
  </si>
  <si>
    <t>GRAPADORA</t>
  </si>
  <si>
    <t>CARTULINA DE HILO 81/2 x 11</t>
  </si>
  <si>
    <t>BANDEJAS PORTAPAPELES</t>
  </si>
  <si>
    <t xml:space="preserve">GOMITAS </t>
  </si>
  <si>
    <t>CHINCHETAS</t>
  </si>
  <si>
    <t>GRAPADORA GRANDE 100 PAGINAS</t>
  </si>
  <si>
    <t>PORTA CLIP</t>
  </si>
  <si>
    <t>SACA GRAPA</t>
  </si>
  <si>
    <t>SACAPUNTA ELECTRICO</t>
  </si>
  <si>
    <t>SEPARADORES ALFABETICOS P/CARPETAS</t>
  </si>
  <si>
    <t>SOBRE MANILA 8 1/2 x 11</t>
  </si>
  <si>
    <t>TIJERA</t>
  </si>
  <si>
    <t>UHU</t>
  </si>
  <si>
    <t>VARILLA PENDAFLEX</t>
  </si>
  <si>
    <t>SOBRES EN BLANCO</t>
  </si>
  <si>
    <t>ORGANIZADORES DE TARJETAS</t>
  </si>
  <si>
    <t>PORTA LAPICES</t>
  </si>
  <si>
    <t>SEPARADORES POR MES P/CARPETAS</t>
  </si>
  <si>
    <t>TAPE DOBLE CARA</t>
  </si>
  <si>
    <t>PAPEL CONSTRUCCION</t>
  </si>
  <si>
    <t>CARTULINAS DE COLORES</t>
  </si>
  <si>
    <t>GLOBOS DE DIFERENTES COLORES</t>
  </si>
  <si>
    <t>LETRERO DE FELIZ CUMPLEAÑOS</t>
  </si>
  <si>
    <t>PISTOLA DE SILICON</t>
  </si>
  <si>
    <t>ROLLO DE CINTA DE DIFERENTES COLORES</t>
  </si>
  <si>
    <t>PORTA NOMBRE</t>
  </si>
  <si>
    <t>MAQUINA DE ESCRIBIR</t>
  </si>
  <si>
    <t>FAX</t>
  </si>
  <si>
    <t>CALCULADORA</t>
  </si>
  <si>
    <t>BUZON</t>
  </si>
  <si>
    <t>MESAS ALTAS PARA EVENTOS</t>
  </si>
  <si>
    <t>ARCHIVOS</t>
  </si>
  <si>
    <t>SILLON EJECUTIVO</t>
  </si>
  <si>
    <t>PLAN ANUAL DE COMPRAS Y CONTRATACIONES AÑO 2013</t>
  </si>
  <si>
    <t>NOMBRE DE LA ENTIDAD: DIRECCION GENERAL DE COMPRAS Y CONTRATACIONES PUBLICAS</t>
  </si>
  <si>
    <t>U</t>
  </si>
  <si>
    <t>COSTO TOTAL UNITARIO ESTIMADO</t>
  </si>
  <si>
    <t>Resma</t>
  </si>
  <si>
    <t>Unidad</t>
  </si>
  <si>
    <t>Rosas</t>
  </si>
  <si>
    <t>Ticket prepagado de combustible</t>
  </si>
  <si>
    <t>Computadora de escritorio</t>
  </si>
  <si>
    <t>Proyector</t>
  </si>
  <si>
    <t>Escáner</t>
  </si>
  <si>
    <t>CD</t>
  </si>
  <si>
    <t>Cinta adhesiva transparente 3/4</t>
  </si>
  <si>
    <t>Corrector liquido tipo lápiz</t>
  </si>
  <si>
    <t>Grapadora</t>
  </si>
  <si>
    <t>Label para CD</t>
  </si>
  <si>
    <t>Lápiz de carbón</t>
  </si>
  <si>
    <t xml:space="preserve">Perforadora de 3 hoyos </t>
  </si>
  <si>
    <t>Porta clips</t>
  </si>
  <si>
    <t>Porta lápiz</t>
  </si>
  <si>
    <t>Resaltadores</t>
  </si>
  <si>
    <t>Sacagrapas</t>
  </si>
  <si>
    <t>Sacapuntas</t>
  </si>
  <si>
    <t>Cloro</t>
  </si>
  <si>
    <t>Botellones de agua</t>
  </si>
  <si>
    <t>Alquiler de transporte</t>
  </si>
  <si>
    <t>Impresión de revista</t>
  </si>
  <si>
    <t>Ticket</t>
  </si>
  <si>
    <t>Paquete</t>
  </si>
  <si>
    <t>Caja</t>
  </si>
  <si>
    <t>Galón</t>
  </si>
  <si>
    <t>Fondo 100</t>
  </si>
  <si>
    <t>PLAN ANUAL DE COMPRAS Y CONTRATACIONES AÑO 2015</t>
  </si>
  <si>
    <t>NOMBRE DE LA ENTIDAD: OFICINA NACIONAL DE ESTADISTICA</t>
  </si>
  <si>
    <t>Compra directa</t>
  </si>
  <si>
    <t>Bono en compras, tienda departamentales para el día de las secretarias</t>
  </si>
  <si>
    <t>Compra menor</t>
  </si>
  <si>
    <t>Certificados para celebración del día de las secretarias</t>
  </si>
  <si>
    <t>Gasoil para la planta eléctrica</t>
  </si>
  <si>
    <t>Ticket prepagado de combustible*</t>
  </si>
  <si>
    <t>PNUD</t>
  </si>
  <si>
    <t>2510 - Vehículo de motor</t>
  </si>
  <si>
    <t>Gomas no. 245/70, r16, ht689, garantía mínima de 1 año, incluye instalación, alineación y balanceo</t>
  </si>
  <si>
    <t>Comparación de precios</t>
  </si>
  <si>
    <t xml:space="preserve">Motocicleta </t>
  </si>
  <si>
    <t>Vehículo *</t>
  </si>
  <si>
    <t>Gomas para vehículos no. 215/70r-16.</t>
  </si>
  <si>
    <t>Protector de cama de camioneta</t>
  </si>
  <si>
    <t>Reparaciones diversas</t>
  </si>
  <si>
    <t>Alquiler de planta eléctrica</t>
  </si>
  <si>
    <t>Mes</t>
  </si>
  <si>
    <t>Planta eléctrica</t>
  </si>
  <si>
    <t>Escalera en metal con tres (3) peldaños desplegable (material resistente)</t>
  </si>
  <si>
    <t xml:space="preserve">Escaleras de 5 pies de 225 Lbs. </t>
  </si>
  <si>
    <t>3117 - Ferretería</t>
  </si>
  <si>
    <t>Lona plástica 24x30 pies</t>
  </si>
  <si>
    <t>Caja color blanco, material: cartón corrugado tamaño: largo:11 1/16, ancho:8 15/16, alto :3</t>
  </si>
  <si>
    <t>Caja color blanco, material: cartón corrugado tamaño: largo:11 1/16, ancho:8 15/16, alto:5 3/4</t>
  </si>
  <si>
    <t>Caja color marrón (tradicional), material: cartón corrugado tamaño: largo: 23 7/8, ancho:15, alto: 13/16</t>
  </si>
  <si>
    <t>Caja color marrón (tradicional), material: cartón corrugado tamaño: largo:25, ancho:15 3/8, alto: 2 9/16</t>
  </si>
  <si>
    <t>Cajas de cartón, tipo archivo troquelada 590 de largo, 385 ancho, 275 de alto.</t>
  </si>
  <si>
    <t>Cajas tipo maletín , troquelada 353 largo, 127 ancho, 259 alto</t>
  </si>
  <si>
    <t>3901 - Suministros, componentes y accesorios eléctricos y de iluminación</t>
  </si>
  <si>
    <t>Bombillo de bajo consumo de 23 w, DE 5000K</t>
  </si>
  <si>
    <t>Tubos fluorescentes de bajo consumo grandes f32t8/sp65</t>
  </si>
  <si>
    <t>Tubos fluorescentes de bajo consumo pequeños f17t8/865</t>
  </si>
  <si>
    <t>Linternas</t>
  </si>
  <si>
    <t>Pilas para linternas</t>
  </si>
  <si>
    <t xml:space="preserve">Abanicos de pared </t>
  </si>
  <si>
    <t>Alquiler de servidor (por tres meses</t>
  </si>
  <si>
    <t>Licitación Pública</t>
  </si>
  <si>
    <t xml:space="preserve">Alquiler de unidad de almacenamiento por tres meses </t>
  </si>
  <si>
    <t xml:space="preserve">Compra de un Servidor de 2 Sockets </t>
  </si>
  <si>
    <t>Computadora de escritorio*</t>
  </si>
  <si>
    <t>UNFPA</t>
  </si>
  <si>
    <t>Computadora portátil (Laptop)</t>
  </si>
  <si>
    <t>Computadora portátil (Laptop) (Mini laptop)</t>
  </si>
  <si>
    <t>Computadora portátil (Laptop)*</t>
  </si>
  <si>
    <t>Computadoras de alto rendimiento</t>
  </si>
  <si>
    <t>Equipo de teléfono</t>
  </si>
  <si>
    <t>Estaciones virtuales</t>
  </si>
  <si>
    <t>Fusor cleaner WC7500</t>
  </si>
  <si>
    <t xml:space="preserve">Impresora color laser a color </t>
  </si>
  <si>
    <t>Impresora color laser a color *</t>
  </si>
  <si>
    <t>Impresora Láser blanco y negro*</t>
  </si>
  <si>
    <t>Impresora multifuncional</t>
  </si>
  <si>
    <t>Lectores de código de barra</t>
  </si>
  <si>
    <t>Lockers de 4 puertas</t>
  </si>
  <si>
    <t>Punto de Red UTP Ethernet*</t>
  </si>
  <si>
    <t>Renta Unidad de Almacenamiento</t>
  </si>
  <si>
    <t>Servicio de Instalación de Servidores</t>
  </si>
  <si>
    <t xml:space="preserve">Servidor </t>
  </si>
  <si>
    <t>Soft Phone (Headset)</t>
  </si>
  <si>
    <t>Switch</t>
  </si>
  <si>
    <t xml:space="preserve">Teléfono Ip </t>
  </si>
  <si>
    <t>Unidad de imagen WC7500</t>
  </si>
  <si>
    <t>UPS</t>
  </si>
  <si>
    <t>Escáner*</t>
  </si>
  <si>
    <t>Switch de red de data y de voz</t>
  </si>
  <si>
    <t>Actualización de Sistema Operativo MS Windows 2003 Server a MS Windows Server 2012 R2 Standard</t>
  </si>
  <si>
    <t>Delphos</t>
  </si>
  <si>
    <t>Documentación para implementación de ISO700 E ISO22301</t>
  </si>
  <si>
    <t xml:space="preserve">Firewall Watchguard para Azua. XTM X33 and 1 year Securtiy Bundle </t>
  </si>
  <si>
    <t>Garantía unidad central de respaldo renovada</t>
  </si>
  <si>
    <t>Licencia del software xamarin business para android</t>
  </si>
  <si>
    <t>Licencia del software xamarin business para ios</t>
  </si>
  <si>
    <t>Licencia Sistema Operativo MS Windows Datacenter 2012</t>
  </si>
  <si>
    <t>Licencia software Xamarin Studio Enterprise - Desarrollo aplicaciones para dispositivos móviles</t>
  </si>
  <si>
    <t>Renovación soporte Central Telefónica Asterisk</t>
  </si>
  <si>
    <t>Renovación soporte Firewall UTM Watchguard XTM 33 Oficina Provincial Santiago</t>
  </si>
  <si>
    <t>Renovación soporte librería DevExpres - Desarrollo Software</t>
  </si>
  <si>
    <t>Soporte  ESRI + ARCGIS Server renovado</t>
  </si>
  <si>
    <t>Soporte Symantec Netbackup renovado</t>
  </si>
  <si>
    <t>Soporte VMwae vSphere Standard  renovado</t>
  </si>
  <si>
    <t>Clips en metal multicolores, pequeños 100/1</t>
  </si>
  <si>
    <t>Caja de espiral de 8mm 100/1</t>
  </si>
  <si>
    <t>Cajitas de cinta para sumadora tio</t>
  </si>
  <si>
    <t>Calculadora de bolsillo de 10 a 12 dígitos</t>
  </si>
  <si>
    <t>Calendarios planers para escritorio</t>
  </si>
  <si>
    <t>Carpeta acordeon de 7 divisiones en plástico</t>
  </si>
  <si>
    <t>Carpeta blanca 1"</t>
  </si>
  <si>
    <t>Carpeta blanca 2"</t>
  </si>
  <si>
    <t>Carpeta blanca 3"</t>
  </si>
  <si>
    <t>Carpeta blanca 4"</t>
  </si>
  <si>
    <t>Cartucho Tóner (Tipo I)</t>
  </si>
  <si>
    <t>Cartucho Tóner (Tipo II)</t>
  </si>
  <si>
    <t>Cartuchos HP 51645A #45</t>
  </si>
  <si>
    <t>Dispensador de cinta adhesiva 3/4</t>
  </si>
  <si>
    <t>Encuadernadora espirales arter normales con capacidad de perforar 200 paginas</t>
  </si>
  <si>
    <t>Espirales</t>
  </si>
  <si>
    <t>Etiquetas adhesivas 1500 /1, tamaño  4x4</t>
  </si>
  <si>
    <t>Etiquetas censales, tamaño 4x3", full color, vinyl adhesivo</t>
  </si>
  <si>
    <t>Felpa</t>
  </si>
  <si>
    <t xml:space="preserve">Felpa </t>
  </si>
  <si>
    <t>Folder 8 1/2x11</t>
  </si>
  <si>
    <t>Folders de colores con ganchos</t>
  </si>
  <si>
    <t>Goma de borrar</t>
  </si>
  <si>
    <t xml:space="preserve">Goma de borrar de leche color blanco </t>
  </si>
  <si>
    <t>Grapadora con capacidad de 220 hojas 4352</t>
  </si>
  <si>
    <t>Grapas</t>
  </si>
  <si>
    <t>Cajas</t>
  </si>
  <si>
    <t>kits de cinta de colores ymckt (incluye rodillo y tarjeta de limpieza</t>
  </si>
  <si>
    <t>Label</t>
  </si>
  <si>
    <t>Label para folder, corte 1/3 9/16 x 3-7/16</t>
  </si>
  <si>
    <t>Lanyard color negro</t>
  </si>
  <si>
    <t>Lapiceros Personalizados</t>
  </si>
  <si>
    <t>Lápiz bicolor*</t>
  </si>
  <si>
    <t>BANCO MUNDIAL</t>
  </si>
  <si>
    <t xml:space="preserve">Lápiz de carbón </t>
  </si>
  <si>
    <t>Lápiz de carbón*</t>
  </si>
  <si>
    <t>Libreta 8.5 x11, hojas blancas con líneas</t>
  </si>
  <si>
    <t>Libreta importada 5/8</t>
  </si>
  <si>
    <t>Libreta importada 5/8*</t>
  </si>
  <si>
    <t>Libreta rayada 81/2 x 11 importada</t>
  </si>
  <si>
    <t xml:space="preserve">Marcadores </t>
  </si>
  <si>
    <t>Marcadores de CD</t>
  </si>
  <si>
    <t>Marcadores para pizarras, no permanentes</t>
  </si>
  <si>
    <t>Porta CD</t>
  </si>
  <si>
    <t>Porta CD*</t>
  </si>
  <si>
    <t>Porta clip</t>
  </si>
  <si>
    <t xml:space="preserve">Porta lápiz </t>
  </si>
  <si>
    <t>Portada transparente para encuadernar 8 1/2"</t>
  </si>
  <si>
    <t xml:space="preserve">Post it 3x3 </t>
  </si>
  <si>
    <t xml:space="preserve">Post it 3x5 </t>
  </si>
  <si>
    <t>Reglas</t>
  </si>
  <si>
    <t>Sobre blanco de papel para CD</t>
  </si>
  <si>
    <t>Sobre manila</t>
  </si>
  <si>
    <t>Sobres de carta color blanco no.10 que contengan 5 cajas de 2500/1 s/ventana</t>
  </si>
  <si>
    <t>Sobres manila 10 x 15" pulgadas</t>
  </si>
  <si>
    <t>Sobres manila 8.5 x 14" pulgadas</t>
  </si>
  <si>
    <t>Sobres manila 9 x 12" pulgadas</t>
  </si>
  <si>
    <t>Tarjetas blancas de pvc para carnet 500/1</t>
  </si>
  <si>
    <t xml:space="preserve">Tijera </t>
  </si>
  <si>
    <t>Tóner Black WC7500</t>
  </si>
  <si>
    <t>Tóner Canon GPR-16</t>
  </si>
  <si>
    <t>Tóner cartridge hp 771a - matte Black original ink-jet, 775 ml</t>
  </si>
  <si>
    <t>Tóner CE410</t>
  </si>
  <si>
    <t>Tóner CE411</t>
  </si>
  <si>
    <t>Tóner CE412A</t>
  </si>
  <si>
    <t>Tóner CE413A</t>
  </si>
  <si>
    <t>Tóner Cyan/magenta/yellow WC7500</t>
  </si>
  <si>
    <t>Tóner HP 507A</t>
  </si>
  <si>
    <t>Tóner HP 64A</t>
  </si>
  <si>
    <t>Tóner HP 771 cartridge (CH644A)</t>
  </si>
  <si>
    <t>Tóner HP 771 magenta/yellow/light vyan/matte Black</t>
  </si>
  <si>
    <t>Tóner HP 771A  chromatic red, photo Black</t>
  </si>
  <si>
    <t>Tóner HP 771A  light cyan</t>
  </si>
  <si>
    <t>Tóner Hp 771A black,magenta, yellow, light gray</t>
  </si>
  <si>
    <t>Tóner HP 80X laser</t>
  </si>
  <si>
    <t>Tóner HP CE260A BLACK</t>
  </si>
  <si>
    <t>Tóner HP CE505A</t>
  </si>
  <si>
    <t>Tóner HP CF031A cyan</t>
  </si>
  <si>
    <t>Tóner HP CF032A yellow</t>
  </si>
  <si>
    <t>Tóner HP CF033A magenta</t>
  </si>
  <si>
    <t>Tóner HP CF280</t>
  </si>
  <si>
    <t>Tóner HP CF280A</t>
  </si>
  <si>
    <t>Tóner HP laser jet 42A Q5942A</t>
  </si>
  <si>
    <t>Tóner HP Q5950 color negro</t>
  </si>
  <si>
    <t>Tóner HP Q5950A</t>
  </si>
  <si>
    <t>Tóner HP Q5951 color cyan</t>
  </si>
  <si>
    <t>Tóner HP Q7553A</t>
  </si>
  <si>
    <t>Tóner impresora hp laser jet p2035n, 505a original</t>
  </si>
  <si>
    <t>Tóner lexmark C734</t>
  </si>
  <si>
    <t xml:space="preserve">Tóner lexmark C734 </t>
  </si>
  <si>
    <t>Tóner lexmark C734A1KG</t>
  </si>
  <si>
    <t>Tóner Ricoh 2120D, MP2352</t>
  </si>
  <si>
    <t>tóner, 2120 d</t>
  </si>
  <si>
    <t>Toners</t>
  </si>
  <si>
    <t>Banda de gomas</t>
  </si>
  <si>
    <t>Bandeja plástica</t>
  </si>
  <si>
    <t>Banderitas en tiras (caja),24/1</t>
  </si>
  <si>
    <t>Banderitas tipo flecha 5 colores</t>
  </si>
  <si>
    <t>Bolígrafo</t>
  </si>
  <si>
    <t xml:space="preserve">Bolígrafo </t>
  </si>
  <si>
    <t>Borrador de pizarra</t>
  </si>
  <si>
    <t>Gafetes con alfiler</t>
  </si>
  <si>
    <t>Mouse pads</t>
  </si>
  <si>
    <t>Notas, post-it,4/1, tamaño 4x6 multicolor.</t>
  </si>
  <si>
    <t>Opalina color Blanco, tamaño 8 1/2 x 11</t>
  </si>
  <si>
    <t>Opalina color crema, tamaño 8 1/2 x 11</t>
  </si>
  <si>
    <t>Papel bond 11 x 17" pulgadas</t>
  </si>
  <si>
    <t>Papel bond 24 x 36" pulgadas</t>
  </si>
  <si>
    <t>Papel bond 8 1/2 x 11" pulgadas</t>
  </si>
  <si>
    <t>Papel bond 8 1/2 x 11" pulgadas*</t>
  </si>
  <si>
    <t>Papel bond 8 1/2 x 13" pulgadas</t>
  </si>
  <si>
    <t>Papel bond 8 1/2 x 14" pulgadas</t>
  </si>
  <si>
    <t xml:space="preserve">Pendaflex </t>
  </si>
  <si>
    <t>Perforadora</t>
  </si>
  <si>
    <t>Perforadora de 3 hoyos para capacidad de 40 hojas</t>
  </si>
  <si>
    <t>Perforadoras de 2 hoyos</t>
  </si>
  <si>
    <t>Pizarra y rotafolio, blanca de metal, tamaño 24x36</t>
  </si>
  <si>
    <t>Protector de hojas 100/1.</t>
  </si>
  <si>
    <t>Rollo de cinta ancha 3m scotch transparente</t>
  </si>
  <si>
    <t>Rollo de papel para sumadora tamaño 2 1/4</t>
  </si>
  <si>
    <t>Rollo de soga de 200 mts. (21.75 lbs. aprox.) de 6mm (1/4") de calibre</t>
  </si>
  <si>
    <t xml:space="preserve">Rollos de papel blanco para sumadora 2 1/4 </t>
  </si>
  <si>
    <t>Rollos de papel bond 36x500 para plotter hp designjet 4000</t>
  </si>
  <si>
    <t>Rollos de papel higiénico 48/1</t>
  </si>
  <si>
    <t>Rolon tinta azul</t>
  </si>
  <si>
    <t>Sacapuntas en metal</t>
  </si>
  <si>
    <t>Sacapuntas eléctrico</t>
  </si>
  <si>
    <t>Tabla de apoyo de carton, tamaño 9x12, color marrón</t>
  </si>
  <si>
    <t>Tablilla de cartón 8 1/2 x 11' ampo</t>
  </si>
  <si>
    <t>CD*</t>
  </si>
  <si>
    <t>CDs con resultado</t>
  </si>
  <si>
    <t>CDs con resultado*</t>
  </si>
  <si>
    <t>Chincheta 1000/1</t>
  </si>
  <si>
    <t>Cilicon transparente 10 oz</t>
  </si>
  <si>
    <t>Cinta adhesiva</t>
  </si>
  <si>
    <t xml:space="preserve">Cinta adhesiva </t>
  </si>
  <si>
    <t>Cinta para maquina de escribir KX-E2020</t>
  </si>
  <si>
    <t>Clip billetero de 1 1/2" 12/1</t>
  </si>
  <si>
    <t>Clip billetero de 1" 12/1</t>
  </si>
  <si>
    <t>Clip billeteros</t>
  </si>
  <si>
    <t xml:space="preserve">Clips </t>
  </si>
  <si>
    <t>Clips grande</t>
  </si>
  <si>
    <t>Colgador de gafete</t>
  </si>
  <si>
    <t>Corrector</t>
  </si>
  <si>
    <t>Corrector/ra de Estilo para agilizar el calendario de producción estadístico</t>
  </si>
  <si>
    <t>Covers para encuadernar</t>
  </si>
  <si>
    <t>Crayon para pizarra mágica, no permanente, de varios colores</t>
  </si>
  <si>
    <t>Cuadernos de papel144 pag</t>
  </si>
  <si>
    <t>4618 -  Seguridad y protección personal</t>
  </si>
  <si>
    <t>Capas impermeables</t>
  </si>
  <si>
    <t>Detectores de humo</t>
  </si>
  <si>
    <t>Extintores</t>
  </si>
  <si>
    <t>Recarga y mantenimiento de 13 extintores</t>
  </si>
  <si>
    <t>Soporte para 21 extintores p/ext.</t>
  </si>
  <si>
    <t>Acero plástico gris 3 oz</t>
  </si>
  <si>
    <t>Ambientadores spray de 6.17 oz.</t>
  </si>
  <si>
    <t>Ambientadores spray de 8 oz.</t>
  </si>
  <si>
    <t xml:space="preserve">Anaqueles para almacenamiento de materiales 1800x1000x400 mts con 6 niveles, con capacidad de carga de 100 kg por nivel </t>
  </si>
  <si>
    <t>Bayetas o trapos de limpieza 3/1</t>
  </si>
  <si>
    <t>Fardo de papel higiénico jumbo de baño para 
dispensadores 12/1 1,000 pies</t>
  </si>
  <si>
    <t>Fardo de papel toalla 6/1 cm 1,000 pies</t>
  </si>
  <si>
    <t>Fundas plásticas  18 x 25 pulgadas, calibre 170 transparentes</t>
  </si>
  <si>
    <t>Fundas plásticas para empaque e impermeabilización 11x20", calibre no.300.</t>
  </si>
  <si>
    <t>Fundas plásticas transparentes 18x25", calibre 170.</t>
  </si>
  <si>
    <t>Fundas plásticas transparentes 36x50", calibre 170.</t>
  </si>
  <si>
    <t>Galones desinfectantes</t>
  </si>
  <si>
    <t xml:space="preserve">Guantes </t>
  </si>
  <si>
    <t xml:space="preserve">Jabón liquido para manos </t>
  </si>
  <si>
    <t>Palitas recogedora de basura</t>
  </si>
  <si>
    <t>Papel de baño</t>
  </si>
  <si>
    <t>Papel higiénico jumbo de baño para dispensadores de 1000 pies 12/1</t>
  </si>
  <si>
    <t>Papel toalla 6/1 CM</t>
  </si>
  <si>
    <t>Piedras ambientadoras de inodoro 40/1</t>
  </si>
  <si>
    <t>Suaper de fibra no.24</t>
  </si>
  <si>
    <t>Yarda de lanilla blanca</t>
  </si>
  <si>
    <t>Zafacón de basura plásticos de 15 pulg.</t>
  </si>
  <si>
    <t>Zafacón pequeño</t>
  </si>
  <si>
    <t>Contenedor de residuo</t>
  </si>
  <si>
    <t>Azúcar</t>
  </si>
  <si>
    <t xml:space="preserve">Azúcar </t>
  </si>
  <si>
    <t>Chocolate</t>
  </si>
  <si>
    <t xml:space="preserve">Botellones de agua </t>
  </si>
  <si>
    <t>Café</t>
  </si>
  <si>
    <t xml:space="preserve">Libra </t>
  </si>
  <si>
    <t>Café 12/1</t>
  </si>
  <si>
    <t>Fardos</t>
  </si>
  <si>
    <t xml:space="preserve">Té </t>
  </si>
  <si>
    <t>5100 - Medicamentos y Productos Farmacéuticos</t>
  </si>
  <si>
    <t>Acetaminofen 500 mg, 2/1</t>
  </si>
  <si>
    <t>Sobres</t>
  </si>
  <si>
    <t>Alcohol etilico 120 ml</t>
  </si>
  <si>
    <t>Frasco</t>
  </si>
  <si>
    <t>Alcohol etilico 24 oz.</t>
  </si>
  <si>
    <t>Algodón 25 gr</t>
  </si>
  <si>
    <t>Algodón de  8 a 10 yardas</t>
  </si>
  <si>
    <t>Alkaseltzer 2/1</t>
  </si>
  <si>
    <t>Alka-selzert de 60 unidades c/u</t>
  </si>
  <si>
    <t>Angimed de 100 pastillas c/u</t>
  </si>
  <si>
    <t>Antiácidos</t>
  </si>
  <si>
    <t>Antiinflamatorio 2/1</t>
  </si>
  <si>
    <t>Antigripal 2/1</t>
  </si>
  <si>
    <t>Archivo</t>
  </si>
  <si>
    <t>Archivo de metal , tamaño 8.5 x 14</t>
  </si>
  <si>
    <t>Archivo móvil de dos gavetas auxiliares</t>
  </si>
  <si>
    <t>Armario de 2 puertas</t>
  </si>
  <si>
    <t>Curitas 30/1</t>
  </si>
  <si>
    <t>Curitas largas 3/4x3, cajas 50/1</t>
  </si>
  <si>
    <t>Dramidon cajas 100/1</t>
  </si>
  <si>
    <t>Frascos de alcohol isopropilico de 4 oz.</t>
  </si>
  <si>
    <t>Gasas esterilizadas 100/1</t>
  </si>
  <si>
    <t>Ibuprofeno (antiinflamatorio) s2/1</t>
  </si>
  <si>
    <t>Loratidina cajas 50/1</t>
  </si>
  <si>
    <t>Metofen-fuerte blister de 10 pastillas</t>
  </si>
  <si>
    <t>Omeprazol 30/1</t>
  </si>
  <si>
    <t>Ponstan 100/1 pastillas</t>
  </si>
  <si>
    <t>Ranitidina 50/1</t>
  </si>
  <si>
    <t>Suero hidratación oral 2 cajas de 20 sobres</t>
  </si>
  <si>
    <t>Toallas sanitarias 5 paquetes 10/1</t>
  </si>
  <si>
    <t>Tylenol cajas de 20 unidades (2 pastillas)</t>
  </si>
  <si>
    <t>Winasorb antigripal sobre 2 pastillas c/u</t>
  </si>
  <si>
    <t>Winasorb cajas de 20 unidades (2 pastillas)</t>
  </si>
  <si>
    <t>Winasorb rojo sobre 2 pastillas c/u</t>
  </si>
  <si>
    <t>Aires portátiles 12 k btu</t>
  </si>
  <si>
    <t>Bebedero</t>
  </si>
  <si>
    <t xml:space="preserve">Cafetera eléctrica capacidad de 12 tazas </t>
  </si>
  <si>
    <t>Grecas eléctricas</t>
  </si>
  <si>
    <t xml:space="preserve">Microonda </t>
  </si>
  <si>
    <t>Nevera ejecutiva</t>
  </si>
  <si>
    <t>Cucharas desechables 25/1</t>
  </si>
  <si>
    <t>Platos desechables no.6 25/1</t>
  </si>
  <si>
    <t>Platos desechables no.9 25/1</t>
  </si>
  <si>
    <t>Servilletas</t>
  </si>
  <si>
    <t>Servilletas 13"x7" 500/1</t>
  </si>
  <si>
    <t>Vasos cónicos de 4.5 oz de 25 paquetes de 200 unidades</t>
  </si>
  <si>
    <t>Vasos desechables 10 oz. Paquetes 50/1</t>
  </si>
  <si>
    <t>Vasos desechables 3 oz. Paquetes 100/1</t>
  </si>
  <si>
    <t>Batas tipo laboratorio: color blanca, manga largas algodón, con botones</t>
  </si>
  <si>
    <t>Alquiler de silla</t>
  </si>
  <si>
    <t>Credenza</t>
  </si>
  <si>
    <t>Credenza*</t>
  </si>
  <si>
    <t>Cubículo empleado</t>
  </si>
  <si>
    <t>Cubículo empleado*</t>
  </si>
  <si>
    <t>Display para la colocación de materiales promocionales ( 2 porta revista 81/2x11,  dos porta brochures y 1 porta afiche</t>
  </si>
  <si>
    <t>Escritorio*</t>
  </si>
  <si>
    <t xml:space="preserve">Estaciones de trabajo </t>
  </si>
  <si>
    <t>Mesa</t>
  </si>
  <si>
    <t>Mesa plástica rectangular 72x30, patas plegables</t>
  </si>
  <si>
    <t xml:space="preserve">Mesa redonda </t>
  </si>
  <si>
    <t>Mesa*</t>
  </si>
  <si>
    <t>Mobiliario modular para Azua y La Altagracia</t>
  </si>
  <si>
    <t>Módulos individuales</t>
  </si>
  <si>
    <t>Silla operacional</t>
  </si>
  <si>
    <t>Silla operacional*</t>
  </si>
  <si>
    <t>Silla para visitas*</t>
  </si>
  <si>
    <t>Sillas plásticas con brazos</t>
  </si>
  <si>
    <t xml:space="preserve">Sillón ejecutivo </t>
  </si>
  <si>
    <t>Sillón ejecutivo *</t>
  </si>
  <si>
    <t>Cubeta de pintura semi gloss, color blanco hueso 73</t>
  </si>
  <si>
    <t>Pintura OP</t>
  </si>
  <si>
    <t>DIGEPEP</t>
  </si>
  <si>
    <t>Alquiler de transporte*</t>
  </si>
  <si>
    <t>Alquiler vehículo "todo terreno"</t>
  </si>
  <si>
    <t>Alquiler vehículo "todo terreno"*</t>
  </si>
  <si>
    <t xml:space="preserve">Flete para envío de material </t>
  </si>
  <si>
    <t>8011- Servicios de recursos humanos</t>
  </si>
  <si>
    <t>2 consultores Nacionales Senior. Estos consultores estarán trabajando por 4 meses cada uno*</t>
  </si>
  <si>
    <t>Asistente Tipo II</t>
  </si>
  <si>
    <t>Auxiliar Tipo I</t>
  </si>
  <si>
    <t>Auxiliar Tipo II</t>
  </si>
  <si>
    <t>Consultor Internacional Senior  (tarifa diaria)</t>
  </si>
  <si>
    <t>Diaria</t>
  </si>
  <si>
    <t>Consultor Internacional Senior (tarifa mensual)</t>
  </si>
  <si>
    <t>Consultor Nacional Senior* (3 consultores)</t>
  </si>
  <si>
    <t>BANCO MUNDIAL, UNFPA</t>
  </si>
  <si>
    <t>Consultor Nacional Senior. Consultor de Gestión Humana para implementar el modelo de gestión por competencia y la evaluación de desempeño 2014.</t>
  </si>
  <si>
    <t>Consultor Nacional Senior. Consultor en seguridad de la información</t>
  </si>
  <si>
    <t>Consultor Nacional Senior. Consultor en servicios TIC</t>
  </si>
  <si>
    <t>Consultor Nacional Senior. Desarrollo de la aplicación para los centros de menores</t>
  </si>
  <si>
    <t>Consultor Nacional Senior. Desarrollo de la aplicación para los centros de menores*</t>
  </si>
  <si>
    <t>UNICEF</t>
  </si>
  <si>
    <t>Consultor Nacional Senior. Este consultor estará trabajando por 2 meses *</t>
  </si>
  <si>
    <t xml:space="preserve">Consultor Nacional Senior. Experto para seguridad laboral </t>
  </si>
  <si>
    <t xml:space="preserve">Contratación de profesionales para impartir actividades formativas </t>
  </si>
  <si>
    <t>Coordinador de Procesos I *</t>
  </si>
  <si>
    <t>Expositor para Santiago y la biblioteca de San José de Ocoa</t>
  </si>
  <si>
    <t>Instructor/Facilitador especializado externo</t>
  </si>
  <si>
    <t xml:space="preserve">Instructor/Facilitador especializado interno </t>
  </si>
  <si>
    <t>Profesional nivel I</t>
  </si>
  <si>
    <t xml:space="preserve">Servicios de Capacitación Diplomado Organización de Eventos para auxiliar </t>
  </si>
  <si>
    <t>Supervisor Tipo II (tarifa mensual)3</t>
  </si>
  <si>
    <t>Técnico (Tipo I), 4 técnicos</t>
  </si>
  <si>
    <t>Técnico (Tipo II)</t>
  </si>
  <si>
    <t>Técnico (Tipo II) *</t>
  </si>
  <si>
    <t>Técnico (Tipo II) 12 por 5 meses *</t>
  </si>
  <si>
    <t>Técnico (Tipo II) 5 por 6 meses</t>
  </si>
  <si>
    <t>Técnico (Tipo II)*</t>
  </si>
  <si>
    <t>Técnico (Tipo III) Contratación de un técnico experto en bases de datos por 3 meses*</t>
  </si>
  <si>
    <t>Técnico (Tipo III)Contratación de un técnico experto en bases de datos por 3 meses</t>
  </si>
  <si>
    <t>Adquisición local para logística y almacenaje de materiales de la sede central</t>
  </si>
  <si>
    <t>Alquiler de Local de Almacén</t>
  </si>
  <si>
    <t>Afiche</t>
  </si>
  <si>
    <t>Afiche full color, tamaño 17 ½ pulgada de ancho, tamaño 15 ½ pulgada de largo, tela banner.</t>
  </si>
  <si>
    <t>Afiches, full color, tamaño 17x22", papel satinado 100</t>
  </si>
  <si>
    <t>Bajantes en banner tamaño 24x60", full color con hojaletes en los bordes, con soporte</t>
  </si>
  <si>
    <t>Banderola</t>
  </si>
  <si>
    <t>Banner</t>
  </si>
  <si>
    <t>Bolsas de papel 13x12x3, impresión full color, ambos lados, reforzados, orificios para los tirantes hojaletes metal, calibre carton 12</t>
  </si>
  <si>
    <t>Bolsas de papel 13x12x5, impresión full color, ambos lados, reforzados, orificios para los tirantes hojaletes metal, calibre carton 12</t>
  </si>
  <si>
    <t>Brochoure</t>
  </si>
  <si>
    <t>Brochures, tríptico, full color, tiro y retiro, tamaño 11x8.5", satinado 100</t>
  </si>
  <si>
    <t>Camisetas con arte</t>
  </si>
  <si>
    <t xml:space="preserve">Diseño de infografía Diseminación </t>
  </si>
  <si>
    <t>Folder con logo</t>
  </si>
  <si>
    <t>Folder con logo *</t>
  </si>
  <si>
    <t>Gafetes tiro full color y retiro b/n, papel satinado, tam 4x5 pulgada, plastificado, cordón negro cada uno</t>
  </si>
  <si>
    <t>Gorras con arte</t>
  </si>
  <si>
    <t>Identificador de vehículos en banner, tamaño 17x15" full color</t>
  </si>
  <si>
    <t>Instalación de valla municipal</t>
  </si>
  <si>
    <t>Jornada de difusión del proyecto en la Biblioteca nacional</t>
  </si>
  <si>
    <t>Jornada de difusión del proyecto en la Biblioteca nacional*</t>
  </si>
  <si>
    <t>Memoria USB de 4gb, tipo tarjeta, impresión full color de ambos lados, tamaño 60mm x 30mm*</t>
  </si>
  <si>
    <t>Para Difusión en los medios y eventos como los Encuentros Interinstitucionales y Ruedas de prensa , entre otros Rd$ 25,000.00</t>
  </si>
  <si>
    <t>Publicación en la prensa escrita</t>
  </si>
  <si>
    <t>Señales de evacuación para ser ubicado en diferentes áreas.</t>
  </si>
  <si>
    <t>Sticker, impresión full color, material vinyl adhesivo, tamaño 4x5.5 pulgada, troquelados</t>
  </si>
  <si>
    <t>Volantes, tamaño 5.5x8.5", satinado 100</t>
  </si>
  <si>
    <t>Cuestionario</t>
  </si>
  <si>
    <t>Formulario es escala de grises 8 1/2x11"</t>
  </si>
  <si>
    <t>Formulario tiro y retiro a escalas de grises 8 1/2x11"</t>
  </si>
  <si>
    <t xml:space="preserve">Formulario tiro y retiro a escalas de grises 8 1/2x11" </t>
  </si>
  <si>
    <t>Formulario tiro y retiro full color 8 1/2x13"</t>
  </si>
  <si>
    <t xml:space="preserve">Fotocopias del manual del entrevistador contenido 60 hojas </t>
  </si>
  <si>
    <t>Grapado</t>
  </si>
  <si>
    <t>Impresión  en papel  bond 20, 1 color, tiro y retiro, tamaño 8.5 x 11</t>
  </si>
  <si>
    <t>Impresión  tam 17"x22", full color.</t>
  </si>
  <si>
    <t>Impresión de áreas censales en papel bond 20, tam 36"x48", full color.</t>
  </si>
  <si>
    <t>Impresión de formularios  8½ x 13</t>
  </si>
  <si>
    <t>Impresión de formularios de defunciones de 8½ x 13</t>
  </si>
  <si>
    <t>Impresión de formularios de divorcio de 8½ x 13</t>
  </si>
  <si>
    <t>Impresión de formularios de matrimonio de 8½ x 13</t>
  </si>
  <si>
    <t>Impresión de gigantografia juego de págs. c/u, tamaño 67x54</t>
  </si>
  <si>
    <t>Impresión de informe general ENHOGAR-2012</t>
  </si>
  <si>
    <t>Impresión de mapas cartográficos en papel bond 20 blanco, en tamaño 22' x 34', full color.</t>
  </si>
  <si>
    <t>Impresión de mapas cartográficos en papel bond 20 blanco, en tamaño 34' x 36', full color</t>
  </si>
  <si>
    <t>Impresión de mapas cartográficos en papel bond 20 blanco, en tamaño 36' x 48', full color</t>
  </si>
  <si>
    <t>Impresión de mapas en papel bond 20 blanco, tamaño 11' x 17', full color</t>
  </si>
  <si>
    <t>Impresión de mapas en papel bond 20 blanco, tamaño 17' x 22', full color</t>
  </si>
  <si>
    <t>Impresión de mapas en papel bond 20 blanco, tamaño 17' x 22', full color.</t>
  </si>
  <si>
    <t>Impresión de mapas en papel bond 20 blanco, tamaño 22' x 34', full color</t>
  </si>
  <si>
    <t>Impresión de mapas en papel bond 20 blanco, tamaño 34' x 36', full color</t>
  </si>
  <si>
    <t>Impresión de mapas en papel bond 20 blanco, tamaño 36' x 48', full color</t>
  </si>
  <si>
    <t>Impresión dtam 11'x17', full color.</t>
  </si>
  <si>
    <t>Impresión en papel bond 20, tam 11'x17', full color.</t>
  </si>
  <si>
    <t>Impresión en papel bond 20, tam 17"x22", full color.</t>
  </si>
  <si>
    <t>Impresión en papel bond 20, tam 22"x34", full color.</t>
  </si>
  <si>
    <t>Impresión en papel bond 20, tam 36"x48", full color.</t>
  </si>
  <si>
    <t>Impresión tan 22"x34", full color.</t>
  </si>
  <si>
    <t>Impresión tamaño 8.5 x 11 Bond 20 , 1 color, tiro</t>
  </si>
  <si>
    <t>Impresión y encuadernación en papel 8 1/2 x 11</t>
  </si>
  <si>
    <t>Instructivo full color, satinado 100, 8 1/2x11" terminación grapados</t>
  </si>
  <si>
    <t>Manual papel bond 20, a un color, tam 81/2 x11", encolado, cartonite no.12, color blanco, full color</t>
  </si>
  <si>
    <t>Plastificar, encuadernar en espiral juego de 6 hoja cada hoja plastificada (5 doble cara y ultima una cara) tam81/2x13" full color</t>
  </si>
  <si>
    <t>Recargas electrónicas a teléfonos celulares para diferentes compañías telefónicas</t>
  </si>
  <si>
    <t xml:space="preserve">Tarjetas de llamada </t>
  </si>
  <si>
    <t>Seguro de personas</t>
  </si>
  <si>
    <t>Persona</t>
  </si>
  <si>
    <t xml:space="preserve">Brindis para programa de formación en valores instituciones  </t>
  </si>
  <si>
    <t>Catering para 20 personas*</t>
  </si>
  <si>
    <t>Decoración y mesa para dulces para fiesta de navidad</t>
  </si>
  <si>
    <t>Refrigerio para 120 personas</t>
  </si>
  <si>
    <t>Refrigerio para 140 personas</t>
  </si>
  <si>
    <t>Refrigerio para 150 personas</t>
  </si>
  <si>
    <t>Refrigerio para 150 personas*</t>
  </si>
  <si>
    <t>Refrigerio para 200 personas</t>
  </si>
  <si>
    <t>Refrigerio para 24 personas</t>
  </si>
  <si>
    <t>Refrigerio para 50 personas</t>
  </si>
  <si>
    <t>Refrigerio para el día de los padres</t>
  </si>
  <si>
    <t>Salón en hotel con facilidades logísticas para celebración
del XXXII Encuentro Interinstitucional</t>
  </si>
  <si>
    <t>Servicio de almuerzo para 38 personas</t>
  </si>
  <si>
    <t>Servicio de almuerzo y refrigerio para 14 personas</t>
  </si>
  <si>
    <t>Servicio de catering para 18 personas</t>
  </si>
  <si>
    <t>Servicio de desayuno para 4 personas</t>
  </si>
  <si>
    <t>Servicio de refrigerio y almuerzo para 30 personas el día 15 de mayo de 2015</t>
  </si>
  <si>
    <t>Servicio de refrigerio y almuerzo para 45 personas</t>
  </si>
  <si>
    <t>Alquiler Salón</t>
  </si>
  <si>
    <t>Boleto aéreo</t>
  </si>
  <si>
    <t>Boleto aéreo *</t>
  </si>
</sst>
</file>

<file path=xl/styles.xml><?xml version="1.0" encoding="utf-8"?>
<styleSheet xmlns="http://schemas.openxmlformats.org/spreadsheetml/2006/main">
  <numFmts count="2">
    <numFmt numFmtId="164" formatCode="&quot;RD$&quot;#,##0.00"/>
    <numFmt numFmtId="165" formatCode="_-&quot;£&quot;* #,##0.00_-;\-&quot;£&quot;* #,##0.00_-;_-&quot;£&quot;* &quot;-&quot;??_-;_-@_-"/>
  </numFmts>
  <fonts count="15"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0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4" fillId="0" borderId="0" xfId="0" quotePrefix="1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/>
    <xf numFmtId="0" fontId="6" fillId="0" borderId="0" xfId="0" applyNumberFormat="1" applyFont="1" applyBorder="1"/>
    <xf numFmtId="164" fontId="6" fillId="0" borderId="0" xfId="0" applyNumberFormat="1" applyFont="1" applyBorder="1"/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/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38" fontId="6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2" fillId="0" borderId="0" xfId="0" applyFont="1" applyBorder="1"/>
    <xf numFmtId="164" fontId="12" fillId="0" borderId="0" xfId="0" applyNumberFormat="1" applyFont="1" applyBorder="1"/>
    <xf numFmtId="0" fontId="0" fillId="0" borderId="0" xfId="0" applyAlignment="1">
      <alignment horizontal="left" wrapText="1"/>
    </xf>
    <xf numFmtId="0" fontId="0" fillId="0" borderId="0" xfId="0" applyNumberFormat="1"/>
    <xf numFmtId="164" fontId="13" fillId="0" borderId="0" xfId="0" applyNumberFormat="1" applyFont="1" applyFill="1" applyBorder="1"/>
    <xf numFmtId="164" fontId="14" fillId="0" borderId="0" xfId="0" applyNumberFormat="1" applyFont="1"/>
    <xf numFmtId="0" fontId="14" fillId="0" borderId="0" xfId="0" quotePrefix="1" applyNumberFormat="1" applyFont="1" applyFill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164" fontId="13" fillId="0" borderId="0" xfId="0" applyNumberFormat="1" applyFont="1" applyFill="1"/>
    <xf numFmtId="0" fontId="12" fillId="0" borderId="0" xfId="0" applyFont="1"/>
    <xf numFmtId="164" fontId="12" fillId="0" borderId="0" xfId="0" applyNumberFormat="1" applyFont="1"/>
    <xf numFmtId="0" fontId="12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7" fillId="0" borderId="0" xfId="0" applyFont="1" applyBorder="1" applyAlignment="1">
      <alignment horizontal="center"/>
    </xf>
  </cellXfs>
  <cellStyles count="2">
    <cellStyle name="Euro" xfId="1"/>
    <cellStyle name="Normal" xfId="0" builtinId="0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RD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RD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RD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RD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RD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&quot;RD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alignment horizontal="left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alignment horizontal="left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alignment horizontal="general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1026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2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3" name="Tabla1" displayName="Tabla1" ref="A10:O146" insertRowShift="1" totalsRowShown="0" headerRowDxfId="48" dataDxfId="47">
  <autoFilter ref="A10:O146"/>
  <sortState ref="A8:N143">
    <sortCondition ref="A7:A143"/>
  </sortState>
  <tableColumns count="15">
    <tableColumn id="1" name="CÓDIGO DEL CATÁLOGO DE BIENES Y SERVICIOS (CBS) " dataDxfId="46"/>
    <tableColumn id="2" name="DESCRIPCIÓN DE LA COMPRA O CONTRATACIÓN" dataDxfId="45"/>
    <tableColumn id="18" name="UNIDAD DE MEDIDA" dataDxfId="44"/>
    <tableColumn id="3" name="PRIMER TRIMESTRE" dataDxfId="43"/>
    <tableColumn id="4" name="SEGUNDO TRIMESTRE" dataDxfId="42"/>
    <tableColumn id="5" name="TERCER TRIMESTRE" dataDxfId="41"/>
    <tableColumn id="12" name="CUARTO TRIMESTRE" dataDxfId="40"/>
    <tableColumn id="7" name="CANTIDAD TOTAL" dataDxfId="39">
      <calculatedColumnFormula>SUM('PACC - SNCC.F.053'!$D11:$G11)</calculatedColumnFormula>
    </tableColumn>
    <tableColumn id="20" name="PRECIO UNITARIO ESTIMADO" dataDxfId="38"/>
    <tableColumn id="6" name="COSTO TOTAL UNITARIO" dataDxfId="37">
      <calculatedColumnFormula>+H11*I11</calculatedColumnFormula>
    </tableColumn>
    <tableColumn id="10" name="COSTO TOTAL POR CÓDIGO DE CATÁLOGO DE BIENES Y SERVICIOS (CBS)" dataDxfId="36">
      <calculatedColumnFormula>SUM(J11:J15)</calculatedColumnFormula>
    </tableColumn>
    <tableColumn id="14" name=" PROCEDIMIENTO DE SELECCIÓN " dataDxfId="35"/>
    <tableColumn id="17" name="FUENTE DE FINANCIAMIENTO" dataDxfId="34"/>
    <tableColumn id="8" name="VALOR ADQUIRIDO" dataDxfId="33"/>
    <tableColumn id="9" name="OBSERVACIÓN" dataDxfId="3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0:O479" insertRowShift="1" totalsRowCount="1" headerRowDxfId="31" dataDxfId="30">
  <autoFilter ref="A10:O478"/>
  <sortState ref="A11:O483">
    <sortCondition ref="A10:A484"/>
  </sortState>
  <tableColumns count="15">
    <tableColumn id="1" name="CÓDIGO DEL CATÁLOGO DE BIENES Y SERVICIOS (CBS) " dataDxfId="29" totalsRowDxfId="28"/>
    <tableColumn id="2" name="DESCRIPCIÓN DE LA COMPRA O CONTRATACIÓN" dataDxfId="27" totalsRowDxfId="26"/>
    <tableColumn id="18" name="UNIDAD DE MEDIDA" dataDxfId="25" totalsRowDxfId="24"/>
    <tableColumn id="3" name="PRIMER TRIMESTRE" dataDxfId="23" totalsRowDxfId="22"/>
    <tableColumn id="4" name="SEGUNDO TRIMESTRE" dataDxfId="21" totalsRowDxfId="20"/>
    <tableColumn id="5" name="TERCER TRIMESTRE" dataDxfId="19" totalsRowDxfId="18"/>
    <tableColumn id="12" name="CUARTO TRIMESTRE" dataDxfId="17" totalsRowDxfId="16"/>
    <tableColumn id="7" name="CANTIDAD TOTAL" dataDxfId="15" totalsRowDxfId="14">
      <calculatedColumnFormula>(D11+E11+F11+G11)</calculatedColumnFormula>
    </tableColumn>
    <tableColumn id="20" name="PRECIO UNITARIO ESTIMADO" dataDxfId="13" totalsRowDxfId="12"/>
    <tableColumn id="6" name="COSTO TOTAL UNITARIO ESTIMADO" totalsRowFunction="custom" dataDxfId="11" totalsRowDxfId="10">
      <calculatedColumnFormula>(Tabla13[[#This Row],[CANTIDAD TOTAL]]*Tabla13[[#This Row],[PRECIO UNITARIO ESTIMADO]])</calculatedColumnFormula>
      <totalsRowFormula>SUM(J11:J478)</totalsRowFormula>
    </tableColumn>
    <tableColumn id="10" name="COSTO TOTAL POR CÓDIGO DE CATÁLOGO DE BIENES Y SERVICIOS (CBS)" totalsRowFunction="custom" dataDxfId="9" totalsRowDxfId="8">
      <totalsRowFormula>SUM(K11:K478)</totalsRowFormula>
    </tableColumn>
    <tableColumn id="14" name=" PROCEDIMIENTO DE SELECCIÓN " dataDxfId="7" totalsRowDxfId="6"/>
    <tableColumn id="17" name="FUENTE DE FINANCIAMIENTO" dataDxfId="5" totalsRowDxfId="4"/>
    <tableColumn id="8" name="VALOR ADQUIRIDO" dataDxfId="3" totalsRowDxfId="2"/>
    <tableColumn id="9" name="OBSERVACIÓN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1"/>
  <sheetViews>
    <sheetView topLeftCell="A11" zoomScale="90" zoomScaleNormal="90" workbookViewId="0">
      <pane xSplit="3660" ySplit="315" activePane="bottomRight"/>
      <selection activeCell="C9" sqref="C9"/>
      <selection pane="topRight" activeCell="J11" sqref="J11"/>
      <selection pane="bottomLeft" activeCell="A11" sqref="A11"/>
      <selection pane="bottomRight" activeCell="A6" sqref="A6:O6"/>
    </sheetView>
  </sheetViews>
  <sheetFormatPr baseColWidth="10" defaultColWidth="11.42578125" defaultRowHeight="18"/>
  <cols>
    <col min="1" max="1" width="75" style="1" customWidth="1"/>
    <col min="2" max="2" width="53.5703125" style="1" customWidth="1"/>
    <col min="3" max="3" width="25.140625" style="1" customWidth="1"/>
    <col min="4" max="4" width="7.5703125" style="1" customWidth="1"/>
    <col min="5" max="5" width="8" style="1" customWidth="1"/>
    <col min="6" max="7" width="7.42578125" style="1" customWidth="1"/>
    <col min="8" max="8" width="19.140625" style="1" customWidth="1"/>
    <col min="9" max="9" width="20.140625" style="1" customWidth="1"/>
    <col min="10" max="10" width="19.7109375" style="1" customWidth="1"/>
    <col min="11" max="11" width="36.7109375" style="1" customWidth="1"/>
    <col min="12" max="12" width="46.7109375" style="1" customWidth="1"/>
    <col min="13" max="13" width="33.85546875" style="1" customWidth="1"/>
    <col min="14" max="14" width="39.28515625" style="1" customWidth="1"/>
    <col min="15" max="15" width="37.7109375" style="1" customWidth="1"/>
    <col min="16" max="16" width="19.42578125" style="1" customWidth="1"/>
    <col min="17" max="17" width="18.85546875" style="1" customWidth="1"/>
    <col min="18" max="18" width="17.140625" style="1" customWidth="1"/>
    <col min="19" max="19" width="21.42578125" style="1" customWidth="1"/>
    <col min="20" max="20" width="64.5703125" style="1" hidden="1" customWidth="1"/>
    <col min="21" max="21" width="20.85546875" style="1" customWidth="1"/>
    <col min="22" max="22" width="0" style="1" hidden="1" customWidth="1"/>
    <col min="23" max="23" width="52.28515625" style="1" hidden="1" customWidth="1"/>
    <col min="24" max="24" width="17.7109375" style="1" customWidth="1"/>
    <col min="25" max="16384" width="11.42578125" style="1"/>
  </cols>
  <sheetData>
    <row r="1" spans="1:23" ht="18.75" thickBot="1"/>
    <row r="2" spans="1:23" ht="23.25" customHeight="1">
      <c r="A2" s="10" t="s">
        <v>25</v>
      </c>
      <c r="N2" s="14" t="s">
        <v>2</v>
      </c>
      <c r="O2" s="23">
        <v>41247</v>
      </c>
    </row>
    <row r="3" spans="1:23" ht="22.5" customHeight="1">
      <c r="A3" s="46"/>
      <c r="N3" s="15" t="s">
        <v>3</v>
      </c>
      <c r="O3" s="24">
        <v>41248</v>
      </c>
    </row>
    <row r="4" spans="1:23" ht="20.25">
      <c r="A4" s="46"/>
      <c r="B4" s="11"/>
      <c r="C4" s="11"/>
      <c r="D4" s="11"/>
      <c r="E4" s="11"/>
      <c r="F4" s="11"/>
      <c r="G4" s="11"/>
      <c r="H4" s="11"/>
      <c r="I4" s="11"/>
      <c r="J4" s="11"/>
      <c r="K4" s="11"/>
      <c r="N4" s="15" t="s">
        <v>4</v>
      </c>
      <c r="O4" s="16">
        <v>2</v>
      </c>
    </row>
    <row r="5" spans="1:23" ht="17.25" customHeight="1" thickBot="1">
      <c r="A5" s="46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>
      <c r="A6" s="47" t="s">
        <v>480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23">
      <c r="A7" s="45" t="s">
        <v>479</v>
      </c>
      <c r="B7" s="45"/>
      <c r="C7" s="12"/>
      <c r="D7" s="12"/>
      <c r="E7" s="12"/>
      <c r="F7" s="12"/>
      <c r="G7" s="12"/>
      <c r="H7" s="12"/>
      <c r="I7" s="12"/>
      <c r="J7" s="12"/>
      <c r="K7" s="12"/>
    </row>
    <row r="8" spans="1:23" ht="18.75" thickBot="1"/>
    <row r="9" spans="1:23" ht="23.25" customHeight="1">
      <c r="C9" s="3"/>
      <c r="D9" s="42" t="s">
        <v>15</v>
      </c>
      <c r="E9" s="43"/>
      <c r="F9" s="43"/>
      <c r="G9" s="44"/>
      <c r="H9" s="3"/>
      <c r="I9" s="3"/>
      <c r="J9" s="3"/>
      <c r="K9" s="3"/>
    </row>
    <row r="10" spans="1:23" ht="165.75" customHeight="1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379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>
      <c r="A11" s="7" t="s">
        <v>57</v>
      </c>
      <c r="B11" s="7" t="s">
        <v>380</v>
      </c>
      <c r="C11" s="7" t="s">
        <v>381</v>
      </c>
      <c r="D11" s="7">
        <v>1000</v>
      </c>
      <c r="E11" s="7">
        <v>1500</v>
      </c>
      <c r="F11" s="7">
        <v>1000</v>
      </c>
      <c r="G11" s="7">
        <v>1500</v>
      </c>
      <c r="H11" s="8">
        <f>SUM('PACC - SNCC.F.053'!$D11:$G11)</f>
        <v>5000</v>
      </c>
      <c r="I11" s="9">
        <v>225</v>
      </c>
      <c r="J11" s="9">
        <f t="shared" ref="J11:J42" si="0">+H11*I11</f>
        <v>1125000</v>
      </c>
      <c r="K11" s="9">
        <f t="shared" ref="K11:K17" si="1">SUM(J11:J15)</f>
        <v>1158475</v>
      </c>
      <c r="L11" s="7" t="s">
        <v>18</v>
      </c>
      <c r="M11" s="7" t="s">
        <v>388</v>
      </c>
      <c r="N11" s="9"/>
      <c r="O11" s="7"/>
      <c r="T11" s="5" t="s">
        <v>26</v>
      </c>
      <c r="W11" s="13" t="s">
        <v>23</v>
      </c>
    </row>
    <row r="12" spans="1:23">
      <c r="A12" s="7" t="s">
        <v>234</v>
      </c>
      <c r="B12" s="7" t="s">
        <v>383</v>
      </c>
      <c r="C12" s="7" t="s">
        <v>382</v>
      </c>
      <c r="D12" s="7">
        <v>200</v>
      </c>
      <c r="E12" s="7">
        <v>225</v>
      </c>
      <c r="F12" s="7">
        <v>200</v>
      </c>
      <c r="G12" s="7">
        <v>450</v>
      </c>
      <c r="H12" s="8">
        <f>SUM('PACC - SNCC.F.053'!$D12:$G12)</f>
        <v>1075</v>
      </c>
      <c r="I12" s="9">
        <v>20</v>
      </c>
      <c r="J12" s="9">
        <f t="shared" si="0"/>
        <v>21500</v>
      </c>
      <c r="K12" s="9">
        <f t="shared" si="1"/>
        <v>35475</v>
      </c>
      <c r="L12" s="7" t="s">
        <v>18</v>
      </c>
      <c r="M12" s="7" t="s">
        <v>388</v>
      </c>
      <c r="N12" s="9"/>
      <c r="O12" s="7"/>
      <c r="T12" s="5" t="s">
        <v>27</v>
      </c>
      <c r="W12" s="13" t="s">
        <v>24</v>
      </c>
    </row>
    <row r="13" spans="1:23">
      <c r="A13" s="7" t="s">
        <v>234</v>
      </c>
      <c r="B13" s="7" t="s">
        <v>384</v>
      </c>
      <c r="C13" s="7" t="s">
        <v>382</v>
      </c>
      <c r="D13" s="7">
        <v>50</v>
      </c>
      <c r="E13" s="7">
        <v>75</v>
      </c>
      <c r="F13" s="7">
        <v>75</v>
      </c>
      <c r="G13" s="7">
        <v>125</v>
      </c>
      <c r="H13" s="8">
        <f>SUM('PACC - SNCC.F.053'!$D13:$G13)</f>
        <v>325</v>
      </c>
      <c r="I13" s="9">
        <v>15</v>
      </c>
      <c r="J13" s="9">
        <f t="shared" si="0"/>
        <v>4875</v>
      </c>
      <c r="K13" s="9"/>
      <c r="L13" s="7"/>
      <c r="M13" s="7"/>
      <c r="N13" s="9"/>
      <c r="O13" s="7"/>
      <c r="T13" s="5" t="s">
        <v>28</v>
      </c>
      <c r="W13" s="13" t="s">
        <v>22</v>
      </c>
    </row>
    <row r="14" spans="1:23">
      <c r="A14" s="7" t="s">
        <v>234</v>
      </c>
      <c r="B14" s="7" t="s">
        <v>385</v>
      </c>
      <c r="C14" s="7" t="s">
        <v>382</v>
      </c>
      <c r="D14" s="7">
        <v>5</v>
      </c>
      <c r="E14" s="7">
        <v>10</v>
      </c>
      <c r="F14" s="7">
        <v>5</v>
      </c>
      <c r="G14" s="7">
        <v>15</v>
      </c>
      <c r="H14" s="8">
        <f>SUM('PACC - SNCC.F.053'!$D14:$G14)</f>
        <v>35</v>
      </c>
      <c r="I14" s="9">
        <v>110</v>
      </c>
      <c r="J14" s="9">
        <f t="shared" si="0"/>
        <v>3850</v>
      </c>
      <c r="K14" s="9"/>
      <c r="L14" s="7"/>
      <c r="M14" s="7"/>
      <c r="N14" s="9"/>
      <c r="O14" s="7"/>
      <c r="T14" s="5" t="s">
        <v>29</v>
      </c>
      <c r="W14" s="13" t="s">
        <v>21</v>
      </c>
    </row>
    <row r="15" spans="1:23">
      <c r="A15" s="7" t="s">
        <v>234</v>
      </c>
      <c r="B15" s="7" t="s">
        <v>386</v>
      </c>
      <c r="C15" s="7" t="s">
        <v>382</v>
      </c>
      <c r="D15" s="7">
        <v>3</v>
      </c>
      <c r="E15" s="7">
        <v>2</v>
      </c>
      <c r="F15" s="7">
        <v>2</v>
      </c>
      <c r="G15" s="7">
        <v>6</v>
      </c>
      <c r="H15" s="8">
        <f>SUM('PACC - SNCC.F.053'!$D15:$G15)</f>
        <v>13</v>
      </c>
      <c r="I15" s="9">
        <v>250</v>
      </c>
      <c r="J15" s="9">
        <f t="shared" si="0"/>
        <v>3250</v>
      </c>
      <c r="K15" s="9"/>
      <c r="L15" s="7"/>
      <c r="M15" s="7"/>
      <c r="N15" s="9"/>
      <c r="O15" s="7"/>
      <c r="T15" s="5" t="s">
        <v>30</v>
      </c>
      <c r="W15" s="13" t="s">
        <v>20</v>
      </c>
    </row>
    <row r="16" spans="1:23">
      <c r="A16" s="7" t="s">
        <v>234</v>
      </c>
      <c r="B16" s="7" t="s">
        <v>387</v>
      </c>
      <c r="C16" s="7" t="s">
        <v>382</v>
      </c>
      <c r="D16" s="7">
        <v>2</v>
      </c>
      <c r="E16" s="7">
        <v>2</v>
      </c>
      <c r="F16" s="7">
        <v>2</v>
      </c>
      <c r="G16" s="7">
        <v>2</v>
      </c>
      <c r="H16" s="8">
        <f>SUM('PACC - SNCC.F.053'!$D16:$G16)</f>
        <v>8</v>
      </c>
      <c r="I16" s="9">
        <v>250</v>
      </c>
      <c r="J16" s="9">
        <f t="shared" si="0"/>
        <v>2000</v>
      </c>
      <c r="K16" s="9"/>
      <c r="L16" s="7"/>
      <c r="M16" s="7"/>
      <c r="N16" s="9"/>
      <c r="O16" s="7"/>
      <c r="T16" s="5" t="s">
        <v>31</v>
      </c>
      <c r="W16" s="13" t="s">
        <v>17</v>
      </c>
    </row>
    <row r="17" spans="1:23">
      <c r="A17" s="7" t="s">
        <v>230</v>
      </c>
      <c r="B17" s="7" t="s">
        <v>389</v>
      </c>
      <c r="C17" s="7" t="s">
        <v>382</v>
      </c>
      <c r="D17" s="7">
        <v>50</v>
      </c>
      <c r="E17" s="7">
        <v>75</v>
      </c>
      <c r="F17" s="7">
        <v>75</v>
      </c>
      <c r="G17" s="7">
        <v>50</v>
      </c>
      <c r="H17" s="8">
        <f>SUM('PACC - SNCC.F.053'!$D17:$G17)</f>
        <v>250</v>
      </c>
      <c r="I17" s="9">
        <v>175</v>
      </c>
      <c r="J17" s="9">
        <f t="shared" si="0"/>
        <v>43750</v>
      </c>
      <c r="K17" s="9">
        <f t="shared" si="1"/>
        <v>259875</v>
      </c>
      <c r="L17" s="7" t="s">
        <v>17</v>
      </c>
      <c r="M17" s="7" t="s">
        <v>388</v>
      </c>
      <c r="N17" s="9"/>
      <c r="O17" s="7"/>
      <c r="T17" s="5" t="s">
        <v>32</v>
      </c>
      <c r="W17" s="13" t="s">
        <v>18</v>
      </c>
    </row>
    <row r="18" spans="1:23">
      <c r="A18" s="7" t="s">
        <v>230</v>
      </c>
      <c r="B18" s="7" t="s">
        <v>390</v>
      </c>
      <c r="C18" s="7" t="s">
        <v>481</v>
      </c>
      <c r="D18" s="7">
        <v>5</v>
      </c>
      <c r="E18" s="7">
        <v>10</v>
      </c>
      <c r="F18" s="7">
        <v>5</v>
      </c>
      <c r="G18" s="7">
        <v>5</v>
      </c>
      <c r="H18" s="8">
        <f>SUM('PACC - SNCC.F.053'!$D18:$G18)</f>
        <v>25</v>
      </c>
      <c r="I18" s="9">
        <v>25</v>
      </c>
      <c r="J18" s="9">
        <f t="shared" si="0"/>
        <v>625</v>
      </c>
      <c r="K18" s="9"/>
      <c r="L18" s="7"/>
      <c r="M18" s="7"/>
      <c r="N18" s="9"/>
      <c r="O18" s="7"/>
      <c r="T18" s="5" t="s">
        <v>33</v>
      </c>
      <c r="W18" s="13"/>
    </row>
    <row r="19" spans="1:23">
      <c r="A19" s="7" t="s">
        <v>230</v>
      </c>
      <c r="B19" s="7" t="s">
        <v>391</v>
      </c>
      <c r="C19" s="7"/>
      <c r="D19" s="7">
        <v>3</v>
      </c>
      <c r="E19" s="7">
        <v>2</v>
      </c>
      <c r="F19" s="7">
        <v>2</v>
      </c>
      <c r="G19" s="7">
        <v>3</v>
      </c>
      <c r="H19" s="8">
        <f>SUM('PACC - SNCC.F.053'!$D19:$G19)</f>
        <v>10</v>
      </c>
      <c r="I19" s="9">
        <v>1000</v>
      </c>
      <c r="J19" s="9">
        <f t="shared" si="0"/>
        <v>10000</v>
      </c>
      <c r="K19" s="9"/>
      <c r="L19" s="7"/>
      <c r="M19" s="7"/>
      <c r="N19" s="9"/>
      <c r="O19" s="7"/>
      <c r="T19" s="5" t="s">
        <v>34</v>
      </c>
      <c r="W19" s="13"/>
    </row>
    <row r="20" spans="1:23">
      <c r="A20" s="7" t="s">
        <v>189</v>
      </c>
      <c r="B20" s="7" t="s">
        <v>392</v>
      </c>
      <c r="C20" s="7"/>
      <c r="D20" s="7">
        <v>200</v>
      </c>
      <c r="E20" s="7">
        <v>225</v>
      </c>
      <c r="F20" s="7">
        <v>200</v>
      </c>
      <c r="G20" s="7">
        <v>200</v>
      </c>
      <c r="H20" s="8">
        <f>SUM('PACC - SNCC.F.053'!$D20:$G20)</f>
        <v>825</v>
      </c>
      <c r="I20" s="9">
        <v>190</v>
      </c>
      <c r="J20" s="9">
        <f t="shared" si="0"/>
        <v>156750</v>
      </c>
      <c r="K20" s="9">
        <f>SUM(J20:J106)</f>
        <v>25165020</v>
      </c>
      <c r="L20" s="7" t="s">
        <v>24</v>
      </c>
      <c r="M20" s="7" t="s">
        <v>388</v>
      </c>
      <c r="N20" s="9"/>
      <c r="O20" s="7"/>
      <c r="T20" s="5" t="s">
        <v>35</v>
      </c>
      <c r="W20" s="13"/>
    </row>
    <row r="21" spans="1:23">
      <c r="A21" s="7" t="s">
        <v>189</v>
      </c>
      <c r="B21" s="7" t="s">
        <v>393</v>
      </c>
      <c r="C21" s="7"/>
      <c r="D21" s="7">
        <v>50</v>
      </c>
      <c r="E21" s="7">
        <v>75</v>
      </c>
      <c r="F21" s="7">
        <v>75</v>
      </c>
      <c r="G21" s="7">
        <v>50</v>
      </c>
      <c r="H21" s="8">
        <f>SUM('PACC - SNCC.F.053'!$D21:$G21)</f>
        <v>250</v>
      </c>
      <c r="I21" s="9">
        <v>195</v>
      </c>
      <c r="J21" s="9">
        <f t="shared" si="0"/>
        <v>48750</v>
      </c>
      <c r="K21" s="9"/>
      <c r="L21" s="7"/>
      <c r="M21" s="7"/>
      <c r="N21" s="9"/>
      <c r="O21" s="7"/>
      <c r="T21" s="5" t="s">
        <v>36</v>
      </c>
      <c r="W21" s="13"/>
    </row>
    <row r="22" spans="1:23">
      <c r="A22" s="7" t="s">
        <v>189</v>
      </c>
      <c r="B22" s="7" t="s">
        <v>394</v>
      </c>
      <c r="C22" s="7"/>
      <c r="D22" s="7">
        <v>200</v>
      </c>
      <c r="E22" s="7">
        <v>225</v>
      </c>
      <c r="F22" s="7">
        <v>200</v>
      </c>
      <c r="G22" s="7">
        <v>200</v>
      </c>
      <c r="H22" s="8">
        <f>SUM('PACC - SNCC.F.053'!$D22:$G22)</f>
        <v>825</v>
      </c>
      <c r="I22" s="9">
        <v>200</v>
      </c>
      <c r="J22" s="9">
        <f t="shared" si="0"/>
        <v>165000</v>
      </c>
      <c r="K22" s="9"/>
      <c r="L22" s="7"/>
      <c r="M22" s="7"/>
      <c r="N22" s="9"/>
      <c r="O22" s="7"/>
      <c r="T22" s="5" t="s">
        <v>37</v>
      </c>
      <c r="W22" s="13"/>
    </row>
    <row r="23" spans="1:23">
      <c r="A23" s="7" t="s">
        <v>189</v>
      </c>
      <c r="B23" s="7" t="s">
        <v>395</v>
      </c>
      <c r="C23" s="7"/>
      <c r="D23" s="7">
        <v>50</v>
      </c>
      <c r="E23" s="7">
        <v>75</v>
      </c>
      <c r="F23" s="7">
        <v>75</v>
      </c>
      <c r="G23" s="7">
        <v>50</v>
      </c>
      <c r="H23" s="8">
        <f>SUM('PACC - SNCC.F.053'!$D23:$G23)</f>
        <v>250</v>
      </c>
      <c r="I23" s="9">
        <v>50</v>
      </c>
      <c r="J23" s="9">
        <f t="shared" si="0"/>
        <v>12500</v>
      </c>
      <c r="K23" s="9"/>
      <c r="L23" s="7"/>
      <c r="M23" s="7"/>
      <c r="N23" s="9"/>
      <c r="O23" s="7"/>
      <c r="T23" s="5" t="s">
        <v>38</v>
      </c>
      <c r="W23" s="13"/>
    </row>
    <row r="24" spans="1:23">
      <c r="A24" s="7" t="s">
        <v>189</v>
      </c>
      <c r="B24" s="7" t="s">
        <v>396</v>
      </c>
      <c r="C24" s="7"/>
      <c r="D24" s="7">
        <v>200</v>
      </c>
      <c r="E24" s="7">
        <v>225</v>
      </c>
      <c r="F24" s="7">
        <v>200</v>
      </c>
      <c r="G24" s="7">
        <v>200</v>
      </c>
      <c r="H24" s="8">
        <f>SUM('PACC - SNCC.F.053'!$D24:$G24)</f>
        <v>825</v>
      </c>
      <c r="I24" s="9">
        <v>75</v>
      </c>
      <c r="J24" s="9">
        <f t="shared" si="0"/>
        <v>61875</v>
      </c>
      <c r="K24" s="9"/>
      <c r="L24" s="7"/>
      <c r="M24" s="7"/>
      <c r="N24" s="9"/>
      <c r="O24" s="7"/>
      <c r="T24" s="5" t="s">
        <v>39</v>
      </c>
      <c r="W24" s="13"/>
    </row>
    <row r="25" spans="1:23">
      <c r="A25" s="7" t="s">
        <v>189</v>
      </c>
      <c r="B25" s="7" t="s">
        <v>397</v>
      </c>
      <c r="C25" s="7"/>
      <c r="D25" s="7">
        <v>50</v>
      </c>
      <c r="E25" s="7">
        <v>75</v>
      </c>
      <c r="F25" s="7">
        <v>75</v>
      </c>
      <c r="G25" s="7">
        <v>50</v>
      </c>
      <c r="H25" s="8">
        <f>SUM('PACC - SNCC.F.053'!$D25:$G25)</f>
        <v>250</v>
      </c>
      <c r="I25" s="9">
        <v>80</v>
      </c>
      <c r="J25" s="9">
        <f t="shared" si="0"/>
        <v>20000</v>
      </c>
      <c r="K25" s="9"/>
      <c r="L25" s="7"/>
      <c r="M25" s="7"/>
      <c r="N25" s="9"/>
      <c r="O25" s="7"/>
      <c r="T25" s="5" t="s">
        <v>40</v>
      </c>
      <c r="W25" s="13"/>
    </row>
    <row r="26" spans="1:23">
      <c r="A26" s="7" t="s">
        <v>189</v>
      </c>
      <c r="B26" s="7" t="s">
        <v>398</v>
      </c>
      <c r="C26" s="7"/>
      <c r="D26" s="7">
        <v>200</v>
      </c>
      <c r="E26" s="7">
        <v>225</v>
      </c>
      <c r="F26" s="7">
        <v>200</v>
      </c>
      <c r="G26" s="7">
        <v>200</v>
      </c>
      <c r="H26" s="8">
        <f>SUM('PACC - SNCC.F.053'!$D26:$G26)</f>
        <v>825</v>
      </c>
      <c r="I26" s="9">
        <v>110</v>
      </c>
      <c r="J26" s="9">
        <f t="shared" si="0"/>
        <v>90750</v>
      </c>
      <c r="K26" s="9"/>
      <c r="L26" s="7"/>
      <c r="M26" s="7"/>
      <c r="N26" s="9"/>
      <c r="O26" s="7"/>
      <c r="T26" s="5" t="s">
        <v>41</v>
      </c>
      <c r="W26" s="13"/>
    </row>
    <row r="27" spans="1:23">
      <c r="A27" s="7" t="s">
        <v>189</v>
      </c>
      <c r="B27" s="7" t="s">
        <v>399</v>
      </c>
      <c r="C27" s="7"/>
      <c r="D27" s="7">
        <v>50</v>
      </c>
      <c r="E27" s="7">
        <v>75</v>
      </c>
      <c r="F27" s="7">
        <v>75</v>
      </c>
      <c r="G27" s="7">
        <v>50</v>
      </c>
      <c r="H27" s="8">
        <f>SUM('PACC - SNCC.F.053'!$D27:$G27)</f>
        <v>250</v>
      </c>
      <c r="I27" s="9">
        <v>350</v>
      </c>
      <c r="J27" s="9">
        <f t="shared" si="0"/>
        <v>87500</v>
      </c>
      <c r="K27" s="9"/>
      <c r="L27" s="7"/>
      <c r="M27" s="7"/>
      <c r="N27" s="9"/>
      <c r="O27" s="7"/>
      <c r="T27" s="5" t="s">
        <v>42</v>
      </c>
      <c r="W27" s="13"/>
    </row>
    <row r="28" spans="1:23">
      <c r="A28" s="7" t="s">
        <v>189</v>
      </c>
      <c r="B28" s="7" t="s">
        <v>400</v>
      </c>
      <c r="C28" s="7"/>
      <c r="D28" s="7">
        <v>200</v>
      </c>
      <c r="E28" s="7">
        <v>225</v>
      </c>
      <c r="F28" s="7">
        <v>200</v>
      </c>
      <c r="G28" s="7">
        <v>200</v>
      </c>
      <c r="H28" s="8">
        <f>SUM('PACC - SNCC.F.053'!$D28:$G28)</f>
        <v>825</v>
      </c>
      <c r="I28" s="9">
        <v>350</v>
      </c>
      <c r="J28" s="9">
        <f t="shared" si="0"/>
        <v>288750</v>
      </c>
      <c r="K28" s="9"/>
      <c r="L28" s="7"/>
      <c r="M28" s="7"/>
      <c r="N28" s="9"/>
      <c r="O28" s="7"/>
      <c r="T28" s="5" t="s">
        <v>43</v>
      </c>
      <c r="W28" s="13"/>
    </row>
    <row r="29" spans="1:23">
      <c r="A29" s="7" t="s">
        <v>189</v>
      </c>
      <c r="B29" s="7" t="s">
        <v>401</v>
      </c>
      <c r="C29" s="7"/>
      <c r="D29" s="7">
        <v>50</v>
      </c>
      <c r="E29" s="7">
        <v>75</v>
      </c>
      <c r="F29" s="7">
        <v>75</v>
      </c>
      <c r="G29" s="7">
        <v>50</v>
      </c>
      <c r="H29" s="8">
        <f>SUM('PACC - SNCC.F.053'!$D29:$G29)</f>
        <v>250</v>
      </c>
      <c r="I29" s="9">
        <v>350</v>
      </c>
      <c r="J29" s="9">
        <f t="shared" si="0"/>
        <v>87500</v>
      </c>
      <c r="K29" s="9"/>
      <c r="L29" s="7"/>
      <c r="M29" s="7"/>
      <c r="N29" s="9"/>
      <c r="O29" s="7"/>
      <c r="T29" s="5" t="s">
        <v>44</v>
      </c>
      <c r="W29" s="13"/>
    </row>
    <row r="30" spans="1:23">
      <c r="A30" s="7" t="s">
        <v>189</v>
      </c>
      <c r="B30" s="7" t="s">
        <v>402</v>
      </c>
      <c r="C30" s="7"/>
      <c r="D30" s="7">
        <v>200</v>
      </c>
      <c r="E30" s="7">
        <v>225</v>
      </c>
      <c r="F30" s="7">
        <v>200</v>
      </c>
      <c r="G30" s="7">
        <v>200</v>
      </c>
      <c r="H30" s="8">
        <f>SUM('PACC - SNCC.F.053'!$D30:$G30)</f>
        <v>825</v>
      </c>
      <c r="I30" s="9">
        <v>125</v>
      </c>
      <c r="J30" s="9">
        <f t="shared" si="0"/>
        <v>103125</v>
      </c>
      <c r="K30" s="9"/>
      <c r="L30" s="7"/>
      <c r="M30" s="7"/>
      <c r="N30" s="9"/>
      <c r="O30" s="7"/>
      <c r="T30" s="5" t="s">
        <v>45</v>
      </c>
      <c r="W30" s="13"/>
    </row>
    <row r="31" spans="1:23">
      <c r="A31" s="7" t="s">
        <v>189</v>
      </c>
      <c r="B31" s="7" t="s">
        <v>403</v>
      </c>
      <c r="C31" s="7"/>
      <c r="D31" s="7">
        <v>50</v>
      </c>
      <c r="E31" s="7">
        <v>75</v>
      </c>
      <c r="F31" s="7">
        <v>75</v>
      </c>
      <c r="G31" s="7">
        <v>50</v>
      </c>
      <c r="H31" s="8">
        <f>SUM('PACC - SNCC.F.053'!$D31:$G31)</f>
        <v>250</v>
      </c>
      <c r="I31" s="9">
        <v>125</v>
      </c>
      <c r="J31" s="9">
        <f t="shared" si="0"/>
        <v>31250</v>
      </c>
      <c r="K31" s="9"/>
      <c r="L31" s="7"/>
      <c r="M31" s="7"/>
      <c r="N31" s="9"/>
      <c r="O31" s="7"/>
      <c r="T31" s="5" t="s">
        <v>46</v>
      </c>
      <c r="W31" s="13"/>
    </row>
    <row r="32" spans="1:23">
      <c r="A32" s="7" t="s">
        <v>189</v>
      </c>
      <c r="B32" s="7" t="s">
        <v>404</v>
      </c>
      <c r="C32" s="7"/>
      <c r="D32" s="7">
        <v>200</v>
      </c>
      <c r="E32" s="7">
        <v>225</v>
      </c>
      <c r="F32" s="7">
        <v>200</v>
      </c>
      <c r="G32" s="7">
        <v>200</v>
      </c>
      <c r="H32" s="8">
        <f>SUM('PACC - SNCC.F.053'!$D32:$G32)</f>
        <v>825</v>
      </c>
      <c r="I32" s="9">
        <v>90</v>
      </c>
      <c r="J32" s="9">
        <f t="shared" si="0"/>
        <v>74250</v>
      </c>
      <c r="K32" s="9"/>
      <c r="L32" s="7"/>
      <c r="M32" s="7"/>
      <c r="N32" s="9"/>
      <c r="O32" s="7"/>
      <c r="T32" s="5" t="s">
        <v>47</v>
      </c>
      <c r="W32" s="13"/>
    </row>
    <row r="33" spans="1:23">
      <c r="A33" s="7" t="s">
        <v>189</v>
      </c>
      <c r="B33" s="7" t="s">
        <v>405</v>
      </c>
      <c r="C33" s="7"/>
      <c r="D33" s="7">
        <v>50</v>
      </c>
      <c r="E33" s="7">
        <v>75</v>
      </c>
      <c r="F33" s="7">
        <v>75</v>
      </c>
      <c r="G33" s="7">
        <v>50</v>
      </c>
      <c r="H33" s="8">
        <f>SUM('PACC - SNCC.F.053'!$D33:$G33)</f>
        <v>250</v>
      </c>
      <c r="I33" s="9">
        <v>90</v>
      </c>
      <c r="J33" s="9">
        <f t="shared" si="0"/>
        <v>22500</v>
      </c>
      <c r="K33" s="9"/>
      <c r="L33" s="7"/>
      <c r="M33" s="7"/>
      <c r="N33" s="9"/>
      <c r="O33" s="7"/>
      <c r="T33" s="5" t="s">
        <v>48</v>
      </c>
      <c r="W33" s="13"/>
    </row>
    <row r="34" spans="1:23">
      <c r="A34" s="7" t="s">
        <v>189</v>
      </c>
      <c r="B34" s="7" t="s">
        <v>406</v>
      </c>
      <c r="C34" s="7"/>
      <c r="D34" s="7">
        <v>200</v>
      </c>
      <c r="E34" s="7">
        <v>225</v>
      </c>
      <c r="F34" s="7">
        <v>200</v>
      </c>
      <c r="G34" s="7">
        <v>200</v>
      </c>
      <c r="H34" s="8">
        <f>SUM('PACC - SNCC.F.053'!$D34:$G34)</f>
        <v>825</v>
      </c>
      <c r="I34" s="9">
        <v>90</v>
      </c>
      <c r="J34" s="9">
        <f t="shared" si="0"/>
        <v>74250</v>
      </c>
      <c r="K34" s="9"/>
      <c r="L34" s="7"/>
      <c r="M34" s="7"/>
      <c r="N34" s="9"/>
      <c r="O34" s="7"/>
      <c r="T34" s="5" t="s">
        <v>49</v>
      </c>
      <c r="W34" s="13"/>
    </row>
    <row r="35" spans="1:23">
      <c r="A35" s="7" t="s">
        <v>189</v>
      </c>
      <c r="B35" s="7" t="s">
        <v>407</v>
      </c>
      <c r="C35" s="7"/>
      <c r="D35" s="7">
        <v>50</v>
      </c>
      <c r="E35" s="7">
        <v>75</v>
      </c>
      <c r="F35" s="7">
        <v>75</v>
      </c>
      <c r="G35" s="7">
        <v>50</v>
      </c>
      <c r="H35" s="8">
        <f>SUM('PACC - SNCC.F.053'!$D35:$G35)</f>
        <v>250</v>
      </c>
      <c r="I35" s="9">
        <v>70</v>
      </c>
      <c r="J35" s="9">
        <f t="shared" si="0"/>
        <v>17500</v>
      </c>
      <c r="K35" s="9"/>
      <c r="L35" s="7"/>
      <c r="M35" s="7"/>
      <c r="N35" s="9"/>
      <c r="O35" s="7"/>
      <c r="T35" s="5" t="s">
        <v>50</v>
      </c>
      <c r="W35" s="13"/>
    </row>
    <row r="36" spans="1:23">
      <c r="A36" s="7" t="s">
        <v>189</v>
      </c>
      <c r="B36" s="7" t="s">
        <v>408</v>
      </c>
      <c r="C36" s="7"/>
      <c r="D36" s="7">
        <v>200</v>
      </c>
      <c r="E36" s="7">
        <v>225</v>
      </c>
      <c r="F36" s="7">
        <v>200</v>
      </c>
      <c r="G36" s="7">
        <v>200</v>
      </c>
      <c r="H36" s="8">
        <f>SUM('PACC - SNCC.F.053'!$D36:$G36)</f>
        <v>825</v>
      </c>
      <c r="I36" s="9">
        <v>95</v>
      </c>
      <c r="J36" s="9">
        <f t="shared" si="0"/>
        <v>78375</v>
      </c>
      <c r="K36" s="9"/>
      <c r="L36" s="7"/>
      <c r="M36" s="7"/>
      <c r="N36" s="9"/>
      <c r="O36" s="7"/>
      <c r="T36" s="5" t="s">
        <v>51</v>
      </c>
      <c r="W36" s="13"/>
    </row>
    <row r="37" spans="1:23">
      <c r="A37" s="7" t="s">
        <v>189</v>
      </c>
      <c r="B37" s="7" t="s">
        <v>409</v>
      </c>
      <c r="C37" s="7"/>
      <c r="D37" s="7">
        <v>50</v>
      </c>
      <c r="E37" s="7">
        <v>75</v>
      </c>
      <c r="F37" s="7">
        <v>75</v>
      </c>
      <c r="G37" s="7">
        <v>50</v>
      </c>
      <c r="H37" s="8">
        <f>SUM('PACC - SNCC.F.053'!$D37:$G37)</f>
        <v>250</v>
      </c>
      <c r="I37" s="9">
        <v>315</v>
      </c>
      <c r="J37" s="9">
        <f t="shared" si="0"/>
        <v>78750</v>
      </c>
      <c r="K37" s="9"/>
      <c r="L37" s="7"/>
      <c r="M37" s="7"/>
      <c r="N37" s="9"/>
      <c r="O37" s="7"/>
      <c r="T37" s="5" t="s">
        <v>52</v>
      </c>
      <c r="W37" s="13"/>
    </row>
    <row r="38" spans="1:23">
      <c r="A38" s="7" t="s">
        <v>189</v>
      </c>
      <c r="B38" s="7" t="s">
        <v>410</v>
      </c>
      <c r="C38" s="7"/>
      <c r="D38" s="7">
        <v>200</v>
      </c>
      <c r="E38" s="7">
        <v>225</v>
      </c>
      <c r="F38" s="7">
        <v>200</v>
      </c>
      <c r="G38" s="7">
        <v>200</v>
      </c>
      <c r="H38" s="8">
        <f>SUM('PACC - SNCC.F.053'!$D38:$G38)</f>
        <v>825</v>
      </c>
      <c r="I38" s="9">
        <v>350</v>
      </c>
      <c r="J38" s="9">
        <f t="shared" si="0"/>
        <v>288750</v>
      </c>
      <c r="K38" s="9"/>
      <c r="L38" s="7"/>
      <c r="M38" s="7"/>
      <c r="N38" s="9"/>
      <c r="O38" s="7"/>
      <c r="T38" s="5" t="s">
        <v>53</v>
      </c>
      <c r="W38" s="13"/>
    </row>
    <row r="39" spans="1:23">
      <c r="A39" s="7" t="s">
        <v>189</v>
      </c>
      <c r="B39" s="7" t="s">
        <v>411</v>
      </c>
      <c r="C39" s="7"/>
      <c r="D39" s="7">
        <v>50</v>
      </c>
      <c r="E39" s="7">
        <v>75</v>
      </c>
      <c r="F39" s="7">
        <v>75</v>
      </c>
      <c r="G39" s="7">
        <v>50</v>
      </c>
      <c r="H39" s="8">
        <f>SUM('PACC - SNCC.F.053'!$D39:$G39)</f>
        <v>250</v>
      </c>
      <c r="I39" s="9">
        <v>425</v>
      </c>
      <c r="J39" s="9">
        <f t="shared" si="0"/>
        <v>106250</v>
      </c>
      <c r="K39" s="9"/>
      <c r="L39" s="7"/>
      <c r="M39" s="7"/>
      <c r="N39" s="9"/>
      <c r="O39" s="7"/>
      <c r="T39" s="5" t="s">
        <v>54</v>
      </c>
      <c r="W39" s="13"/>
    </row>
    <row r="40" spans="1:23">
      <c r="A40" s="7" t="s">
        <v>189</v>
      </c>
      <c r="B40" s="7" t="s">
        <v>412</v>
      </c>
      <c r="C40" s="7"/>
      <c r="D40" s="7">
        <v>200</v>
      </c>
      <c r="E40" s="7">
        <v>225</v>
      </c>
      <c r="F40" s="7">
        <v>200</v>
      </c>
      <c r="G40" s="7">
        <v>200</v>
      </c>
      <c r="H40" s="8">
        <f>SUM('PACC - SNCC.F.053'!$D40:$G40)</f>
        <v>825</v>
      </c>
      <c r="I40" s="9">
        <v>225</v>
      </c>
      <c r="J40" s="9">
        <f t="shared" si="0"/>
        <v>185625</v>
      </c>
      <c r="K40" s="9"/>
      <c r="L40" s="7"/>
      <c r="M40" s="7"/>
      <c r="N40" s="9"/>
      <c r="O40" s="7"/>
      <c r="T40" s="5" t="s">
        <v>55</v>
      </c>
      <c r="W40" s="13"/>
    </row>
    <row r="41" spans="1:23">
      <c r="A41" s="7" t="s">
        <v>189</v>
      </c>
      <c r="B41" s="7" t="s">
        <v>413</v>
      </c>
      <c r="C41" s="7"/>
      <c r="D41" s="7">
        <v>50</v>
      </c>
      <c r="E41" s="7">
        <v>75</v>
      </c>
      <c r="F41" s="7">
        <v>75</v>
      </c>
      <c r="G41" s="7">
        <v>50</v>
      </c>
      <c r="H41" s="8">
        <f>SUM('PACC - SNCC.F.053'!$D41:$G41)</f>
        <v>250</v>
      </c>
      <c r="I41" s="9">
        <v>225</v>
      </c>
      <c r="J41" s="9">
        <f t="shared" si="0"/>
        <v>56250</v>
      </c>
      <c r="K41" s="9"/>
      <c r="L41" s="7"/>
      <c r="M41" s="7"/>
      <c r="N41" s="9"/>
      <c r="O41" s="7"/>
      <c r="T41" s="5" t="s">
        <v>56</v>
      </c>
      <c r="W41" s="13"/>
    </row>
    <row r="42" spans="1:23">
      <c r="A42" s="7" t="s">
        <v>189</v>
      </c>
      <c r="B42" s="7" t="s">
        <v>414</v>
      </c>
      <c r="C42" s="7"/>
      <c r="D42" s="7">
        <v>1</v>
      </c>
      <c r="E42" s="7">
        <v>1</v>
      </c>
      <c r="F42" s="7">
        <v>1</v>
      </c>
      <c r="G42" s="7">
        <v>1</v>
      </c>
      <c r="H42" s="8">
        <f>SUM('PACC - SNCC.F.053'!$D42:$G42)</f>
        <v>4</v>
      </c>
      <c r="I42" s="9">
        <v>350</v>
      </c>
      <c r="J42" s="9">
        <f t="shared" si="0"/>
        <v>1400</v>
      </c>
      <c r="K42" s="9"/>
      <c r="L42" s="7"/>
      <c r="M42" s="7"/>
      <c r="N42" s="9"/>
      <c r="O42" s="7"/>
      <c r="T42" s="5" t="s">
        <v>57</v>
      </c>
      <c r="W42" s="13"/>
    </row>
    <row r="43" spans="1:23">
      <c r="A43" s="7" t="s">
        <v>189</v>
      </c>
      <c r="B43" s="7" t="s">
        <v>415</v>
      </c>
      <c r="C43" s="7"/>
      <c r="D43" s="7">
        <v>1</v>
      </c>
      <c r="E43" s="7">
        <v>1</v>
      </c>
      <c r="F43" s="7">
        <v>1</v>
      </c>
      <c r="G43" s="7">
        <v>1</v>
      </c>
      <c r="H43" s="8">
        <f>SUM('PACC - SNCC.F.053'!$D43:$G43)</f>
        <v>4</v>
      </c>
      <c r="I43" s="9">
        <v>75</v>
      </c>
      <c r="J43" s="9">
        <f t="shared" ref="J43:J74" si="2">+H43*I43</f>
        <v>300</v>
      </c>
      <c r="K43" s="9"/>
      <c r="L43" s="7"/>
      <c r="M43" s="7"/>
      <c r="N43" s="9"/>
      <c r="O43" s="7"/>
      <c r="T43" s="5" t="s">
        <v>58</v>
      </c>
      <c r="W43" s="13"/>
    </row>
    <row r="44" spans="1:23">
      <c r="A44" s="7" t="s">
        <v>189</v>
      </c>
      <c r="B44" s="7" t="s">
        <v>416</v>
      </c>
      <c r="C44" s="7"/>
      <c r="D44" s="7">
        <v>2</v>
      </c>
      <c r="E44" s="7">
        <v>2</v>
      </c>
      <c r="F44" s="7">
        <v>2</v>
      </c>
      <c r="G44" s="7">
        <v>2</v>
      </c>
      <c r="H44" s="8">
        <f>SUM('PACC - SNCC.F.053'!$D44:$G44)</f>
        <v>8</v>
      </c>
      <c r="I44" s="9">
        <v>110</v>
      </c>
      <c r="J44" s="9">
        <f t="shared" si="2"/>
        <v>880</v>
      </c>
      <c r="K44" s="9"/>
      <c r="L44" s="7"/>
      <c r="M44" s="7"/>
      <c r="N44" s="9"/>
      <c r="O44" s="7"/>
      <c r="T44" s="5" t="s">
        <v>59</v>
      </c>
      <c r="W44" s="13"/>
    </row>
    <row r="45" spans="1:23">
      <c r="A45" s="7" t="s">
        <v>189</v>
      </c>
      <c r="B45" s="7" t="s">
        <v>417</v>
      </c>
      <c r="C45" s="7"/>
      <c r="D45" s="7">
        <v>2</v>
      </c>
      <c r="E45" s="7">
        <v>2</v>
      </c>
      <c r="F45" s="7">
        <v>2</v>
      </c>
      <c r="G45" s="7">
        <v>2</v>
      </c>
      <c r="H45" s="8">
        <f>SUM('PACC - SNCC.F.053'!$D45:$G45)</f>
        <v>8</v>
      </c>
      <c r="I45" s="9">
        <v>110</v>
      </c>
      <c r="J45" s="9">
        <f t="shared" si="2"/>
        <v>880</v>
      </c>
      <c r="K45" s="9"/>
      <c r="L45" s="7"/>
      <c r="M45" s="7"/>
      <c r="N45" s="9"/>
      <c r="O45" s="7"/>
      <c r="T45" s="5" t="s">
        <v>60</v>
      </c>
      <c r="W45" s="13"/>
    </row>
    <row r="46" spans="1:23">
      <c r="A46" s="7" t="s">
        <v>189</v>
      </c>
      <c r="B46" s="7" t="s">
        <v>418</v>
      </c>
      <c r="C46" s="7"/>
      <c r="D46" s="7">
        <v>5</v>
      </c>
      <c r="E46" s="7">
        <v>5</v>
      </c>
      <c r="F46" s="7">
        <v>5</v>
      </c>
      <c r="G46" s="7">
        <v>5</v>
      </c>
      <c r="H46" s="8">
        <f>SUM('PACC - SNCC.F.053'!$D46:$G46)</f>
        <v>20</v>
      </c>
      <c r="I46" s="9">
        <v>95</v>
      </c>
      <c r="J46" s="9">
        <f t="shared" si="2"/>
        <v>1900</v>
      </c>
      <c r="K46" s="9"/>
      <c r="L46" s="7"/>
      <c r="M46" s="7"/>
      <c r="N46" s="9"/>
      <c r="O46" s="7"/>
      <c r="T46" s="5" t="s">
        <v>61</v>
      </c>
      <c r="W46" s="13"/>
    </row>
    <row r="47" spans="1:23">
      <c r="A47" s="7" t="s">
        <v>189</v>
      </c>
      <c r="B47" s="7" t="s">
        <v>419</v>
      </c>
      <c r="C47" s="7"/>
      <c r="D47" s="7">
        <v>5</v>
      </c>
      <c r="E47" s="7">
        <v>5</v>
      </c>
      <c r="F47" s="7">
        <v>5</v>
      </c>
      <c r="G47" s="7">
        <v>5</v>
      </c>
      <c r="H47" s="8">
        <f>SUM('PACC - SNCC.F.053'!$D47:$G47)</f>
        <v>20</v>
      </c>
      <c r="I47" s="9">
        <v>95</v>
      </c>
      <c r="J47" s="9">
        <f t="shared" si="2"/>
        <v>1900</v>
      </c>
      <c r="K47" s="9"/>
      <c r="L47" s="7"/>
      <c r="M47" s="7"/>
      <c r="N47" s="9"/>
      <c r="O47" s="7"/>
      <c r="T47" s="5" t="s">
        <v>62</v>
      </c>
      <c r="W47" s="13"/>
    </row>
    <row r="48" spans="1:23">
      <c r="A48" s="7" t="s">
        <v>189</v>
      </c>
      <c r="B48" s="7" t="s">
        <v>420</v>
      </c>
      <c r="C48" s="7"/>
      <c r="D48" s="7">
        <v>2</v>
      </c>
      <c r="E48" s="7">
        <v>2</v>
      </c>
      <c r="F48" s="7">
        <v>2</v>
      </c>
      <c r="G48" s="7">
        <v>2</v>
      </c>
      <c r="H48" s="8">
        <f>SUM('PACC - SNCC.F.053'!$D48:$G48)</f>
        <v>8</v>
      </c>
      <c r="I48" s="9">
        <v>95</v>
      </c>
      <c r="J48" s="9">
        <f t="shared" si="2"/>
        <v>760</v>
      </c>
      <c r="K48" s="9"/>
      <c r="L48" s="7"/>
      <c r="M48" s="7"/>
      <c r="N48" s="9"/>
      <c r="O48" s="7"/>
      <c r="T48" s="5" t="s">
        <v>63</v>
      </c>
      <c r="W48" s="13"/>
    </row>
    <row r="49" spans="1:23">
      <c r="A49" s="7" t="s">
        <v>189</v>
      </c>
      <c r="B49" s="7" t="s">
        <v>421</v>
      </c>
      <c r="C49" s="7"/>
      <c r="D49" s="7">
        <v>50</v>
      </c>
      <c r="E49" s="7">
        <v>75</v>
      </c>
      <c r="F49" s="7">
        <v>75</v>
      </c>
      <c r="G49" s="7">
        <v>50</v>
      </c>
      <c r="H49" s="8">
        <f>SUM('PACC - SNCC.F.053'!$D49:$G49)</f>
        <v>250</v>
      </c>
      <c r="I49" s="9">
        <v>115</v>
      </c>
      <c r="J49" s="9">
        <f t="shared" si="2"/>
        <v>28750</v>
      </c>
      <c r="K49" s="9"/>
      <c r="L49" s="7"/>
      <c r="M49" s="7"/>
      <c r="N49" s="9"/>
      <c r="O49" s="7"/>
      <c r="T49" s="5" t="s">
        <v>64</v>
      </c>
      <c r="W49" s="13"/>
    </row>
    <row r="50" spans="1:23">
      <c r="A50" s="7" t="s">
        <v>189</v>
      </c>
      <c r="B50" s="7" t="s">
        <v>422</v>
      </c>
      <c r="C50" s="7"/>
      <c r="D50" s="7">
        <v>200</v>
      </c>
      <c r="E50" s="7">
        <v>225</v>
      </c>
      <c r="F50" s="7">
        <v>200</v>
      </c>
      <c r="G50" s="7">
        <v>200</v>
      </c>
      <c r="H50" s="8">
        <f>SUM('PACC - SNCC.F.053'!$D50:$G50)</f>
        <v>825</v>
      </c>
      <c r="I50" s="9">
        <v>125</v>
      </c>
      <c r="J50" s="9">
        <f t="shared" si="2"/>
        <v>103125</v>
      </c>
      <c r="K50" s="9"/>
      <c r="L50" s="7"/>
      <c r="M50" s="7"/>
      <c r="N50" s="9"/>
      <c r="O50" s="7"/>
      <c r="T50" s="5" t="s">
        <v>65</v>
      </c>
      <c r="W50" s="13"/>
    </row>
    <row r="51" spans="1:23">
      <c r="A51" s="7" t="s">
        <v>189</v>
      </c>
      <c r="B51" s="7" t="s">
        <v>423</v>
      </c>
      <c r="C51" s="7"/>
      <c r="D51" s="7">
        <v>50</v>
      </c>
      <c r="E51" s="7">
        <v>75</v>
      </c>
      <c r="F51" s="7">
        <v>75</v>
      </c>
      <c r="G51" s="7">
        <v>50</v>
      </c>
      <c r="H51" s="8">
        <f>SUM('PACC - SNCC.F.053'!$D51:$G51)</f>
        <v>250</v>
      </c>
      <c r="I51" s="9">
        <v>175</v>
      </c>
      <c r="J51" s="9">
        <f t="shared" si="2"/>
        <v>43750</v>
      </c>
      <c r="K51" s="9"/>
      <c r="L51" s="7"/>
      <c r="M51" s="7"/>
      <c r="N51" s="9"/>
      <c r="O51" s="7"/>
      <c r="T51" s="5" t="s">
        <v>66</v>
      </c>
      <c r="W51" s="13"/>
    </row>
    <row r="52" spans="1:23">
      <c r="A52" s="7" t="s">
        <v>189</v>
      </c>
      <c r="B52" s="7" t="s">
        <v>424</v>
      </c>
      <c r="C52" s="7"/>
      <c r="D52" s="7">
        <v>200</v>
      </c>
      <c r="E52" s="7">
        <v>225</v>
      </c>
      <c r="F52" s="7">
        <v>200</v>
      </c>
      <c r="G52" s="7">
        <v>200</v>
      </c>
      <c r="H52" s="8">
        <f>SUM('PACC - SNCC.F.053'!$D52:$G52)</f>
        <v>825</v>
      </c>
      <c r="I52" s="9">
        <v>350</v>
      </c>
      <c r="J52" s="9">
        <f t="shared" si="2"/>
        <v>288750</v>
      </c>
      <c r="K52" s="9"/>
      <c r="L52" s="7"/>
      <c r="M52" s="7"/>
      <c r="N52" s="9"/>
      <c r="O52" s="7"/>
      <c r="T52" s="5" t="s">
        <v>67</v>
      </c>
      <c r="W52" s="13"/>
    </row>
    <row r="53" spans="1:23">
      <c r="A53" s="7" t="s">
        <v>189</v>
      </c>
      <c r="B53" s="7" t="s">
        <v>425</v>
      </c>
      <c r="C53" s="7"/>
      <c r="D53" s="7">
        <v>50</v>
      </c>
      <c r="E53" s="7">
        <v>75</v>
      </c>
      <c r="F53" s="7">
        <v>75</v>
      </c>
      <c r="G53" s="7">
        <v>50</v>
      </c>
      <c r="H53" s="8">
        <f>SUM('PACC - SNCC.F.053'!$D53:$G53)</f>
        <v>250</v>
      </c>
      <c r="I53" s="9">
        <v>225</v>
      </c>
      <c r="J53" s="9">
        <f t="shared" si="2"/>
        <v>56250</v>
      </c>
      <c r="K53" s="9"/>
      <c r="L53" s="7"/>
      <c r="M53" s="7"/>
      <c r="N53" s="9"/>
      <c r="O53" s="7"/>
      <c r="T53" s="5" t="s">
        <v>68</v>
      </c>
      <c r="W53" s="13"/>
    </row>
    <row r="54" spans="1:23">
      <c r="A54" s="7" t="s">
        <v>189</v>
      </c>
      <c r="B54" s="7" t="s">
        <v>426</v>
      </c>
      <c r="C54" s="7"/>
      <c r="D54" s="7">
        <v>200</v>
      </c>
      <c r="E54" s="7">
        <v>225</v>
      </c>
      <c r="F54" s="7">
        <v>200</v>
      </c>
      <c r="G54" s="7">
        <v>200</v>
      </c>
      <c r="H54" s="8">
        <f>SUM('PACC - SNCC.F.053'!$D54:$G54)</f>
        <v>825</v>
      </c>
      <c r="I54" s="9">
        <v>95</v>
      </c>
      <c r="J54" s="9">
        <f t="shared" si="2"/>
        <v>78375</v>
      </c>
      <c r="K54" s="9"/>
      <c r="L54" s="7"/>
      <c r="M54" s="7"/>
      <c r="N54" s="9"/>
      <c r="O54" s="7"/>
      <c r="T54" s="5" t="s">
        <v>69</v>
      </c>
      <c r="W54" s="13"/>
    </row>
    <row r="55" spans="1:23">
      <c r="A55" s="7" t="s">
        <v>189</v>
      </c>
      <c r="B55" s="7" t="s">
        <v>427</v>
      </c>
      <c r="C55" s="7"/>
      <c r="D55" s="7">
        <v>50</v>
      </c>
      <c r="E55" s="7">
        <v>75</v>
      </c>
      <c r="F55" s="7">
        <v>75</v>
      </c>
      <c r="G55" s="7">
        <v>50</v>
      </c>
      <c r="H55" s="8">
        <f>SUM('PACC - SNCC.F.053'!$D55:$G55)</f>
        <v>250</v>
      </c>
      <c r="I55" s="9">
        <v>110</v>
      </c>
      <c r="J55" s="9">
        <f t="shared" si="2"/>
        <v>27500</v>
      </c>
      <c r="K55" s="9"/>
      <c r="L55" s="7"/>
      <c r="M55" s="7"/>
      <c r="N55" s="9"/>
      <c r="O55" s="7"/>
      <c r="T55" s="5" t="s">
        <v>70</v>
      </c>
      <c r="W55" s="13"/>
    </row>
    <row r="56" spans="1:23">
      <c r="A56" s="7" t="s">
        <v>189</v>
      </c>
      <c r="B56" s="7" t="s">
        <v>428</v>
      </c>
      <c r="C56" s="7"/>
      <c r="D56" s="7">
        <v>200</v>
      </c>
      <c r="E56" s="7">
        <v>225</v>
      </c>
      <c r="F56" s="7">
        <v>200</v>
      </c>
      <c r="G56" s="7">
        <v>200</v>
      </c>
      <c r="H56" s="8">
        <f>SUM('PACC - SNCC.F.053'!$D56:$G56)</f>
        <v>825</v>
      </c>
      <c r="I56" s="9">
        <v>125</v>
      </c>
      <c r="J56" s="9">
        <f t="shared" si="2"/>
        <v>103125</v>
      </c>
      <c r="K56" s="9"/>
      <c r="L56" s="7"/>
      <c r="M56" s="7"/>
      <c r="N56" s="9"/>
      <c r="O56" s="7"/>
      <c r="T56" s="5" t="s">
        <v>71</v>
      </c>
      <c r="W56" s="13"/>
    </row>
    <row r="57" spans="1:23">
      <c r="A57" s="7" t="s">
        <v>189</v>
      </c>
      <c r="B57" s="7" t="s">
        <v>429</v>
      </c>
      <c r="C57" s="7"/>
      <c r="D57" s="7">
        <v>50</v>
      </c>
      <c r="E57" s="7">
        <v>75</v>
      </c>
      <c r="F57" s="7">
        <v>75</v>
      </c>
      <c r="G57" s="7">
        <v>50</v>
      </c>
      <c r="H57" s="8">
        <f>SUM('PACC - SNCC.F.053'!$D57:$G57)</f>
        <v>250</v>
      </c>
      <c r="I57" s="9">
        <v>110</v>
      </c>
      <c r="J57" s="9">
        <f t="shared" si="2"/>
        <v>27500</v>
      </c>
      <c r="K57" s="9"/>
      <c r="L57" s="7"/>
      <c r="M57" s="7"/>
      <c r="N57" s="9"/>
      <c r="O57" s="7"/>
      <c r="T57" s="5" t="s">
        <v>72</v>
      </c>
      <c r="W57" s="13"/>
    </row>
    <row r="58" spans="1:23">
      <c r="A58" s="7" t="s">
        <v>189</v>
      </c>
      <c r="B58" s="7" t="s">
        <v>430</v>
      </c>
      <c r="C58" s="7"/>
      <c r="D58" s="7">
        <v>200</v>
      </c>
      <c r="E58" s="7">
        <v>225</v>
      </c>
      <c r="F58" s="7">
        <v>200</v>
      </c>
      <c r="G58" s="7">
        <v>200</v>
      </c>
      <c r="H58" s="8">
        <f>SUM('PACC - SNCC.F.053'!$D58:$G58)</f>
        <v>825</v>
      </c>
      <c r="I58" s="9">
        <v>115</v>
      </c>
      <c r="J58" s="9">
        <f t="shared" si="2"/>
        <v>94875</v>
      </c>
      <c r="K58" s="9"/>
      <c r="L58" s="7"/>
      <c r="M58" s="7"/>
      <c r="N58" s="9"/>
      <c r="O58" s="7"/>
      <c r="T58" s="5" t="s">
        <v>73</v>
      </c>
      <c r="W58" s="13"/>
    </row>
    <row r="59" spans="1:23">
      <c r="A59" s="7" t="s">
        <v>189</v>
      </c>
      <c r="B59" s="7" t="s">
        <v>431</v>
      </c>
      <c r="C59" s="7"/>
      <c r="D59" s="7">
        <v>50</v>
      </c>
      <c r="E59" s="7">
        <v>75</v>
      </c>
      <c r="F59" s="7">
        <v>75</v>
      </c>
      <c r="G59" s="7">
        <v>50</v>
      </c>
      <c r="H59" s="8">
        <f>SUM('PACC - SNCC.F.053'!$D59:$G59)</f>
        <v>250</v>
      </c>
      <c r="I59" s="9">
        <v>100</v>
      </c>
      <c r="J59" s="9">
        <f t="shared" si="2"/>
        <v>25000</v>
      </c>
      <c r="K59" s="9"/>
      <c r="L59" s="7"/>
      <c r="M59" s="7"/>
      <c r="N59" s="9"/>
      <c r="O59" s="7"/>
      <c r="T59" s="5" t="s">
        <v>74</v>
      </c>
      <c r="W59" s="13"/>
    </row>
    <row r="60" spans="1:23">
      <c r="A60" s="7" t="s">
        <v>189</v>
      </c>
      <c r="B60" s="7" t="s">
        <v>432</v>
      </c>
      <c r="C60" s="7"/>
      <c r="D60" s="7">
        <v>200</v>
      </c>
      <c r="E60" s="7">
        <v>225</v>
      </c>
      <c r="F60" s="7">
        <v>200</v>
      </c>
      <c r="G60" s="7">
        <v>200</v>
      </c>
      <c r="H60" s="8">
        <f>SUM('PACC - SNCC.F.053'!$D60:$G60)</f>
        <v>825</v>
      </c>
      <c r="I60" s="9">
        <v>75</v>
      </c>
      <c r="J60" s="9">
        <f t="shared" si="2"/>
        <v>61875</v>
      </c>
      <c r="K60" s="9"/>
      <c r="L60" s="7"/>
      <c r="M60" s="7"/>
      <c r="N60" s="9"/>
      <c r="O60" s="7"/>
      <c r="T60" s="5" t="s">
        <v>75</v>
      </c>
      <c r="W60" s="13"/>
    </row>
    <row r="61" spans="1:23">
      <c r="A61" s="7" t="s">
        <v>189</v>
      </c>
      <c r="B61" s="7" t="s">
        <v>433</v>
      </c>
      <c r="C61" s="7"/>
      <c r="D61" s="7">
        <v>50</v>
      </c>
      <c r="E61" s="7">
        <v>75</v>
      </c>
      <c r="F61" s="7">
        <v>75</v>
      </c>
      <c r="G61" s="7">
        <v>50</v>
      </c>
      <c r="H61" s="8">
        <f>SUM('PACC - SNCC.F.053'!$D61:$G61)</f>
        <v>250</v>
      </c>
      <c r="I61" s="9">
        <v>90</v>
      </c>
      <c r="J61" s="9">
        <f t="shared" si="2"/>
        <v>22500</v>
      </c>
      <c r="K61" s="9"/>
      <c r="L61" s="7"/>
      <c r="M61" s="7"/>
      <c r="N61" s="9"/>
      <c r="O61" s="7"/>
      <c r="T61" s="5" t="s">
        <v>76</v>
      </c>
      <c r="W61" s="13"/>
    </row>
    <row r="62" spans="1:23">
      <c r="A62" s="7" t="s">
        <v>189</v>
      </c>
      <c r="B62" s="7" t="s">
        <v>434</v>
      </c>
      <c r="C62" s="7"/>
      <c r="D62" s="7">
        <v>200</v>
      </c>
      <c r="E62" s="7">
        <v>225</v>
      </c>
      <c r="F62" s="7">
        <v>200</v>
      </c>
      <c r="G62" s="7">
        <v>200</v>
      </c>
      <c r="H62" s="8">
        <f>SUM('PACC - SNCC.F.053'!$D62:$G62)</f>
        <v>825</v>
      </c>
      <c r="I62" s="9">
        <v>125</v>
      </c>
      <c r="J62" s="9">
        <f t="shared" si="2"/>
        <v>103125</v>
      </c>
      <c r="K62" s="9"/>
      <c r="L62" s="7"/>
      <c r="M62" s="7"/>
      <c r="N62" s="9"/>
      <c r="O62" s="7"/>
      <c r="T62" s="5" t="s">
        <v>77</v>
      </c>
      <c r="W62" s="13"/>
    </row>
    <row r="63" spans="1:23">
      <c r="A63" s="7" t="s">
        <v>189</v>
      </c>
      <c r="B63" s="7" t="s">
        <v>435</v>
      </c>
      <c r="C63" s="7"/>
      <c r="D63" s="7">
        <v>50</v>
      </c>
      <c r="E63" s="7">
        <v>75</v>
      </c>
      <c r="F63" s="7">
        <v>75</v>
      </c>
      <c r="G63" s="7">
        <v>50</v>
      </c>
      <c r="H63" s="8">
        <f>SUM('PACC - SNCC.F.053'!$D63:$G63)</f>
        <v>250</v>
      </c>
      <c r="I63" s="9">
        <v>60</v>
      </c>
      <c r="J63" s="9">
        <f t="shared" si="2"/>
        <v>15000</v>
      </c>
      <c r="K63" s="9"/>
      <c r="L63" s="7"/>
      <c r="M63" s="7"/>
      <c r="N63" s="9"/>
      <c r="O63" s="7"/>
      <c r="T63" s="5" t="s">
        <v>78</v>
      </c>
      <c r="W63" s="13"/>
    </row>
    <row r="64" spans="1:23">
      <c r="A64" s="7" t="s">
        <v>189</v>
      </c>
      <c r="B64" s="7" t="s">
        <v>436</v>
      </c>
      <c r="C64" s="7"/>
      <c r="D64" s="7">
        <v>200</v>
      </c>
      <c r="E64" s="7">
        <v>225</v>
      </c>
      <c r="F64" s="7">
        <v>200</v>
      </c>
      <c r="G64" s="7">
        <v>200</v>
      </c>
      <c r="H64" s="8">
        <f>SUM('PACC - SNCC.F.053'!$D64:$G64)</f>
        <v>825</v>
      </c>
      <c r="I64" s="9">
        <v>70</v>
      </c>
      <c r="J64" s="9">
        <f t="shared" si="2"/>
        <v>57750</v>
      </c>
      <c r="K64" s="9"/>
      <c r="L64" s="7"/>
      <c r="M64" s="7"/>
      <c r="N64" s="9"/>
      <c r="O64" s="7"/>
      <c r="T64" s="5" t="s">
        <v>79</v>
      </c>
      <c r="W64" s="13"/>
    </row>
    <row r="65" spans="1:23">
      <c r="A65" s="7" t="s">
        <v>189</v>
      </c>
      <c r="B65" s="7" t="s">
        <v>437</v>
      </c>
      <c r="C65" s="7"/>
      <c r="D65" s="7">
        <v>50</v>
      </c>
      <c r="E65" s="7">
        <v>75</v>
      </c>
      <c r="F65" s="7">
        <v>75</v>
      </c>
      <c r="G65" s="7">
        <v>50</v>
      </c>
      <c r="H65" s="8">
        <f>SUM('PACC - SNCC.F.053'!$D65:$G65)</f>
        <v>250</v>
      </c>
      <c r="I65" s="9">
        <v>55</v>
      </c>
      <c r="J65" s="9">
        <f t="shared" si="2"/>
        <v>13750</v>
      </c>
      <c r="K65" s="9"/>
      <c r="L65" s="7"/>
      <c r="M65" s="7"/>
      <c r="N65" s="9"/>
      <c r="O65" s="7"/>
      <c r="T65" s="5" t="s">
        <v>80</v>
      </c>
      <c r="W65" s="13"/>
    </row>
    <row r="66" spans="1:23">
      <c r="A66" s="7" t="s">
        <v>189</v>
      </c>
      <c r="B66" s="7" t="s">
        <v>438</v>
      </c>
      <c r="C66" s="7"/>
      <c r="D66" s="7">
        <v>200</v>
      </c>
      <c r="E66" s="7">
        <v>225</v>
      </c>
      <c r="F66" s="7">
        <v>200</v>
      </c>
      <c r="G66" s="7">
        <v>200</v>
      </c>
      <c r="H66" s="8">
        <f>SUM('PACC - SNCC.F.053'!$D66:$G66)</f>
        <v>825</v>
      </c>
      <c r="I66" s="9">
        <v>75</v>
      </c>
      <c r="J66" s="9">
        <f t="shared" si="2"/>
        <v>61875</v>
      </c>
      <c r="K66" s="9"/>
      <c r="L66" s="7"/>
      <c r="M66" s="7"/>
      <c r="N66" s="9"/>
      <c r="O66" s="7"/>
      <c r="T66" s="5" t="s">
        <v>81</v>
      </c>
      <c r="W66" s="13"/>
    </row>
    <row r="67" spans="1:23">
      <c r="A67" s="7" t="s">
        <v>189</v>
      </c>
      <c r="B67" s="7" t="s">
        <v>439</v>
      </c>
      <c r="C67" s="7"/>
      <c r="D67" s="7">
        <v>50</v>
      </c>
      <c r="E67" s="7">
        <v>75</v>
      </c>
      <c r="F67" s="7">
        <v>75</v>
      </c>
      <c r="G67" s="7">
        <v>50</v>
      </c>
      <c r="H67" s="8">
        <f>SUM('PACC - SNCC.F.053'!$D67:$G67)</f>
        <v>250</v>
      </c>
      <c r="I67" s="9">
        <v>90</v>
      </c>
      <c r="J67" s="9">
        <f t="shared" si="2"/>
        <v>22500</v>
      </c>
      <c r="K67" s="9"/>
      <c r="L67" s="7"/>
      <c r="M67" s="7"/>
      <c r="N67" s="9"/>
      <c r="O67" s="7"/>
      <c r="T67" s="5" t="s">
        <v>82</v>
      </c>
      <c r="W67" s="13"/>
    </row>
    <row r="68" spans="1:23">
      <c r="A68" s="7" t="s">
        <v>189</v>
      </c>
      <c r="B68" s="7" t="s">
        <v>440</v>
      </c>
      <c r="C68" s="7"/>
      <c r="D68" s="7">
        <v>200</v>
      </c>
      <c r="E68" s="7">
        <v>225</v>
      </c>
      <c r="F68" s="7">
        <v>200</v>
      </c>
      <c r="G68" s="7">
        <v>200</v>
      </c>
      <c r="H68" s="8">
        <f>SUM('PACC - SNCC.F.053'!$D68:$G68)</f>
        <v>825</v>
      </c>
      <c r="I68" s="9">
        <v>125</v>
      </c>
      <c r="J68" s="9">
        <f t="shared" si="2"/>
        <v>103125</v>
      </c>
      <c r="K68" s="9"/>
      <c r="L68" s="7"/>
      <c r="M68" s="7"/>
      <c r="N68" s="9"/>
      <c r="O68" s="7"/>
      <c r="T68" s="5" t="s">
        <v>83</v>
      </c>
      <c r="W68" s="13"/>
    </row>
    <row r="69" spans="1:23">
      <c r="A69" s="7" t="s">
        <v>189</v>
      </c>
      <c r="B69" s="7" t="s">
        <v>441</v>
      </c>
      <c r="C69" s="7"/>
      <c r="D69" s="7">
        <v>50</v>
      </c>
      <c r="E69" s="7">
        <v>75</v>
      </c>
      <c r="F69" s="7">
        <v>75</v>
      </c>
      <c r="G69" s="7">
        <v>50</v>
      </c>
      <c r="H69" s="8">
        <f>SUM('PACC - SNCC.F.053'!$D69:$G69)</f>
        <v>250</v>
      </c>
      <c r="I69" s="9">
        <v>60</v>
      </c>
      <c r="J69" s="9">
        <f t="shared" si="2"/>
        <v>15000</v>
      </c>
      <c r="K69" s="9"/>
      <c r="L69" s="7"/>
      <c r="M69" s="7"/>
      <c r="N69" s="9"/>
      <c r="O69" s="7"/>
      <c r="T69" s="5" t="s">
        <v>84</v>
      </c>
      <c r="W69" s="13"/>
    </row>
    <row r="70" spans="1:23">
      <c r="A70" s="7" t="s">
        <v>189</v>
      </c>
      <c r="B70" s="7" t="s">
        <v>442</v>
      </c>
      <c r="C70" s="7"/>
      <c r="D70" s="7">
        <v>200</v>
      </c>
      <c r="E70" s="7">
        <v>225</v>
      </c>
      <c r="F70" s="7">
        <v>200</v>
      </c>
      <c r="G70" s="7">
        <v>200</v>
      </c>
      <c r="H70" s="8">
        <f>SUM('PACC - SNCC.F.053'!$D70:$G70)</f>
        <v>825</v>
      </c>
      <c r="I70" s="9">
        <v>45</v>
      </c>
      <c r="J70" s="9">
        <f t="shared" si="2"/>
        <v>37125</v>
      </c>
      <c r="K70" s="9"/>
      <c r="L70" s="7"/>
      <c r="M70" s="7"/>
      <c r="N70" s="9"/>
      <c r="O70" s="7"/>
      <c r="T70" s="5" t="s">
        <v>85</v>
      </c>
      <c r="W70" s="13"/>
    </row>
    <row r="71" spans="1:23">
      <c r="A71" s="7" t="s">
        <v>189</v>
      </c>
      <c r="B71" s="7" t="s">
        <v>443</v>
      </c>
      <c r="C71" s="7"/>
      <c r="D71" s="7">
        <v>50</v>
      </c>
      <c r="E71" s="7">
        <v>75</v>
      </c>
      <c r="F71" s="7">
        <v>75</v>
      </c>
      <c r="G71" s="7">
        <v>50</v>
      </c>
      <c r="H71" s="8">
        <f>SUM('PACC - SNCC.F.053'!$D71:$G71)</f>
        <v>250</v>
      </c>
      <c r="I71" s="9">
        <v>350</v>
      </c>
      <c r="J71" s="9">
        <f t="shared" si="2"/>
        <v>87500</v>
      </c>
      <c r="K71" s="9"/>
      <c r="L71" s="7"/>
      <c r="M71" s="7"/>
      <c r="N71" s="9"/>
      <c r="O71" s="7"/>
      <c r="T71" s="5" t="s">
        <v>86</v>
      </c>
      <c r="W71" s="13"/>
    </row>
    <row r="72" spans="1:23">
      <c r="A72" s="7" t="s">
        <v>189</v>
      </c>
      <c r="B72" s="7" t="s">
        <v>444</v>
      </c>
      <c r="C72" s="7"/>
      <c r="D72" s="7">
        <v>200</v>
      </c>
      <c r="E72" s="7">
        <v>225</v>
      </c>
      <c r="F72" s="7">
        <v>200</v>
      </c>
      <c r="G72" s="7">
        <v>200</v>
      </c>
      <c r="H72" s="8">
        <f>SUM('PACC - SNCC.F.053'!$D72:$G72)</f>
        <v>825</v>
      </c>
      <c r="I72" s="9">
        <v>250</v>
      </c>
      <c r="J72" s="9">
        <f t="shared" si="2"/>
        <v>206250</v>
      </c>
      <c r="K72" s="9"/>
      <c r="L72" s="7"/>
      <c r="M72" s="7"/>
      <c r="N72" s="9"/>
      <c r="O72" s="7"/>
      <c r="T72" s="5" t="s">
        <v>87</v>
      </c>
      <c r="W72" s="13"/>
    </row>
    <row r="73" spans="1:23">
      <c r="A73" s="7" t="s">
        <v>189</v>
      </c>
      <c r="B73" s="7" t="s">
        <v>445</v>
      </c>
      <c r="C73" s="7"/>
      <c r="D73" s="7">
        <v>50</v>
      </c>
      <c r="E73" s="7">
        <v>75</v>
      </c>
      <c r="F73" s="7">
        <v>75</v>
      </c>
      <c r="G73" s="7">
        <v>50</v>
      </c>
      <c r="H73" s="8">
        <f>SUM('PACC - SNCC.F.053'!$D73:$G73)</f>
        <v>250</v>
      </c>
      <c r="I73" s="9">
        <v>450</v>
      </c>
      <c r="J73" s="9">
        <f t="shared" si="2"/>
        <v>112500</v>
      </c>
      <c r="K73" s="9"/>
      <c r="L73" s="7"/>
      <c r="M73" s="7"/>
      <c r="N73" s="9"/>
      <c r="O73" s="7"/>
      <c r="T73" s="5" t="s">
        <v>88</v>
      </c>
      <c r="W73" s="13"/>
    </row>
    <row r="74" spans="1:23">
      <c r="A74" s="7" t="s">
        <v>189</v>
      </c>
      <c r="B74" s="7" t="s">
        <v>446</v>
      </c>
      <c r="C74" s="7"/>
      <c r="D74" s="7">
        <v>200</v>
      </c>
      <c r="E74" s="7">
        <v>225</v>
      </c>
      <c r="F74" s="7">
        <v>200</v>
      </c>
      <c r="G74" s="7">
        <v>200</v>
      </c>
      <c r="H74" s="8">
        <f>SUM('PACC - SNCC.F.053'!$D74:$G74)</f>
        <v>825</v>
      </c>
      <c r="I74" s="9">
        <v>250</v>
      </c>
      <c r="J74" s="9">
        <f t="shared" si="2"/>
        <v>206250</v>
      </c>
      <c r="K74" s="9"/>
      <c r="L74" s="7"/>
      <c r="M74" s="7"/>
      <c r="N74" s="9"/>
      <c r="O74" s="7"/>
      <c r="T74" s="5" t="s">
        <v>89</v>
      </c>
      <c r="W74" s="13"/>
    </row>
    <row r="75" spans="1:23">
      <c r="A75" s="7" t="s">
        <v>189</v>
      </c>
      <c r="B75" s="7" t="s">
        <v>447</v>
      </c>
      <c r="C75" s="7"/>
      <c r="D75" s="7">
        <v>50</v>
      </c>
      <c r="E75" s="7">
        <v>75</v>
      </c>
      <c r="F75" s="7">
        <v>75</v>
      </c>
      <c r="G75" s="7">
        <v>50</v>
      </c>
      <c r="H75" s="8">
        <f>SUM('PACC - SNCC.F.053'!$D75:$G75)</f>
        <v>250</v>
      </c>
      <c r="I75" s="9">
        <v>25</v>
      </c>
      <c r="J75" s="9">
        <f t="shared" ref="J75:J106" si="3">+H75*I75</f>
        <v>6250</v>
      </c>
      <c r="K75" s="9"/>
      <c r="L75" s="7"/>
      <c r="M75" s="7"/>
      <c r="N75" s="9"/>
      <c r="O75" s="7"/>
      <c r="T75" s="5" t="s">
        <v>90</v>
      </c>
      <c r="W75" s="13"/>
    </row>
    <row r="76" spans="1:23">
      <c r="A76" s="7" t="s">
        <v>189</v>
      </c>
      <c r="B76" s="7" t="s">
        <v>448</v>
      </c>
      <c r="C76" s="7"/>
      <c r="D76" s="7">
        <v>200</v>
      </c>
      <c r="E76" s="7">
        <v>225</v>
      </c>
      <c r="F76" s="7">
        <v>200</v>
      </c>
      <c r="G76" s="7">
        <v>200</v>
      </c>
      <c r="H76" s="8">
        <f>SUM('PACC - SNCC.F.053'!$D76:$G76)</f>
        <v>825</v>
      </c>
      <c r="I76" s="9">
        <v>350</v>
      </c>
      <c r="J76" s="9">
        <f t="shared" si="3"/>
        <v>288750</v>
      </c>
      <c r="K76" s="9"/>
      <c r="L76" s="7"/>
      <c r="M76" s="7"/>
      <c r="N76" s="9"/>
      <c r="O76" s="7"/>
      <c r="T76" s="5" t="s">
        <v>91</v>
      </c>
      <c r="W76" s="13"/>
    </row>
    <row r="77" spans="1:23">
      <c r="A77" s="7" t="s">
        <v>189</v>
      </c>
      <c r="B77" s="7" t="s">
        <v>449</v>
      </c>
      <c r="C77" s="7"/>
      <c r="D77" s="7">
        <v>50</v>
      </c>
      <c r="E77" s="7">
        <v>75</v>
      </c>
      <c r="F77" s="7">
        <v>75</v>
      </c>
      <c r="G77" s="7">
        <v>50</v>
      </c>
      <c r="H77" s="8">
        <f>SUM('PACC - SNCC.F.053'!$D77:$G77)</f>
        <v>250</v>
      </c>
      <c r="I77" s="9">
        <v>75</v>
      </c>
      <c r="J77" s="9">
        <f t="shared" si="3"/>
        <v>18750</v>
      </c>
      <c r="K77" s="9"/>
      <c r="L77" s="7"/>
      <c r="M77" s="7"/>
      <c r="N77" s="9"/>
      <c r="O77" s="7"/>
      <c r="T77" s="5" t="s">
        <v>92</v>
      </c>
      <c r="W77" s="13"/>
    </row>
    <row r="78" spans="1:23">
      <c r="A78" s="7" t="s">
        <v>189</v>
      </c>
      <c r="B78" s="7" t="s">
        <v>450</v>
      </c>
      <c r="C78" s="7"/>
      <c r="D78" s="7">
        <v>200</v>
      </c>
      <c r="E78" s="7">
        <v>225</v>
      </c>
      <c r="F78" s="7">
        <v>200</v>
      </c>
      <c r="G78" s="7">
        <v>200</v>
      </c>
      <c r="H78" s="8">
        <f>SUM('PACC - SNCC.F.053'!$D78:$G78)</f>
        <v>825</v>
      </c>
      <c r="I78" s="9">
        <v>75</v>
      </c>
      <c r="J78" s="9">
        <f t="shared" si="3"/>
        <v>61875</v>
      </c>
      <c r="K78" s="9"/>
      <c r="L78" s="7"/>
      <c r="M78" s="7"/>
      <c r="N78" s="9"/>
      <c r="O78" s="7"/>
      <c r="T78" s="5" t="s">
        <v>93</v>
      </c>
      <c r="W78" s="13"/>
    </row>
    <row r="79" spans="1:23">
      <c r="A79" s="7" t="s">
        <v>189</v>
      </c>
      <c r="B79" s="7" t="s">
        <v>451</v>
      </c>
      <c r="C79" s="7"/>
      <c r="D79" s="7">
        <v>50</v>
      </c>
      <c r="E79" s="7">
        <v>75</v>
      </c>
      <c r="F79" s="7">
        <v>75</v>
      </c>
      <c r="G79" s="7">
        <v>50</v>
      </c>
      <c r="H79" s="8">
        <f>SUM('PACC - SNCC.F.053'!$D79:$G79)</f>
        <v>250</v>
      </c>
      <c r="I79" s="9">
        <v>750</v>
      </c>
      <c r="J79" s="9">
        <f t="shared" si="3"/>
        <v>187500</v>
      </c>
      <c r="K79" s="9"/>
      <c r="L79" s="7"/>
      <c r="M79" s="7"/>
      <c r="N79" s="9"/>
      <c r="O79" s="7"/>
      <c r="T79" s="5" t="s">
        <v>94</v>
      </c>
      <c r="W79" s="13"/>
    </row>
    <row r="80" spans="1:23">
      <c r="A80" s="7" t="s">
        <v>189</v>
      </c>
      <c r="B80" s="7" t="s">
        <v>452</v>
      </c>
      <c r="C80" s="7"/>
      <c r="D80" s="7">
        <v>200</v>
      </c>
      <c r="E80" s="7">
        <v>225</v>
      </c>
      <c r="F80" s="7">
        <v>200</v>
      </c>
      <c r="G80" s="7">
        <v>200</v>
      </c>
      <c r="H80" s="8">
        <f>SUM('PACC - SNCC.F.053'!$D80:$G80)</f>
        <v>825</v>
      </c>
      <c r="I80" s="9">
        <v>45</v>
      </c>
      <c r="J80" s="9">
        <f t="shared" si="3"/>
        <v>37125</v>
      </c>
      <c r="K80" s="9"/>
      <c r="L80" s="7"/>
      <c r="M80" s="7"/>
      <c r="N80" s="9"/>
      <c r="O80" s="7"/>
      <c r="T80" s="5" t="s">
        <v>95</v>
      </c>
      <c r="W80" s="13"/>
    </row>
    <row r="81" spans="1:23">
      <c r="A81" s="7" t="s">
        <v>189</v>
      </c>
      <c r="B81" s="7" t="s">
        <v>453</v>
      </c>
      <c r="C81" s="7"/>
      <c r="D81" s="7">
        <v>50</v>
      </c>
      <c r="E81" s="7">
        <v>75</v>
      </c>
      <c r="F81" s="7">
        <v>75</v>
      </c>
      <c r="G81" s="7">
        <v>50</v>
      </c>
      <c r="H81" s="8">
        <f>SUM('PACC - SNCC.F.053'!$D81:$G81)</f>
        <v>250</v>
      </c>
      <c r="I81" s="9">
        <v>55</v>
      </c>
      <c r="J81" s="9">
        <f t="shared" si="3"/>
        <v>13750</v>
      </c>
      <c r="K81" s="9"/>
      <c r="L81" s="7"/>
      <c r="M81" s="7"/>
      <c r="N81" s="9"/>
      <c r="O81" s="7"/>
      <c r="T81" s="5" t="s">
        <v>96</v>
      </c>
      <c r="W81" s="13"/>
    </row>
    <row r="82" spans="1:23">
      <c r="A82" s="7" t="s">
        <v>189</v>
      </c>
      <c r="B82" s="7" t="s">
        <v>454</v>
      </c>
      <c r="C82" s="7"/>
      <c r="D82" s="7">
        <v>200</v>
      </c>
      <c r="E82" s="7">
        <v>225</v>
      </c>
      <c r="F82" s="7">
        <v>200</v>
      </c>
      <c r="G82" s="7">
        <v>200</v>
      </c>
      <c r="H82" s="8">
        <f>SUM('PACC - SNCC.F.053'!$D82:$G82)</f>
        <v>825</v>
      </c>
      <c r="I82" s="9">
        <v>650</v>
      </c>
      <c r="J82" s="9">
        <f t="shared" si="3"/>
        <v>536250</v>
      </c>
      <c r="K82" s="9"/>
      <c r="L82" s="7"/>
      <c r="M82" s="7"/>
      <c r="N82" s="9"/>
      <c r="O82" s="7"/>
      <c r="T82" s="5" t="s">
        <v>97</v>
      </c>
      <c r="W82" s="13"/>
    </row>
    <row r="83" spans="1:23">
      <c r="A83" s="7" t="s">
        <v>189</v>
      </c>
      <c r="B83" s="7" t="s">
        <v>455</v>
      </c>
      <c r="C83" s="7"/>
      <c r="D83" s="7">
        <v>50</v>
      </c>
      <c r="E83" s="7">
        <v>75</v>
      </c>
      <c r="F83" s="7">
        <v>75</v>
      </c>
      <c r="G83" s="7">
        <v>50</v>
      </c>
      <c r="H83" s="8">
        <f>SUM('PACC - SNCC.F.053'!$D83:$G83)</f>
        <v>250</v>
      </c>
      <c r="I83" s="9">
        <v>250</v>
      </c>
      <c r="J83" s="9">
        <f t="shared" si="3"/>
        <v>62500</v>
      </c>
      <c r="K83" s="9"/>
      <c r="L83" s="7"/>
      <c r="M83" s="7"/>
      <c r="N83" s="9"/>
      <c r="O83" s="7"/>
      <c r="T83" s="5" t="s">
        <v>98</v>
      </c>
      <c r="W83" s="13"/>
    </row>
    <row r="84" spans="1:23">
      <c r="A84" s="7" t="s">
        <v>189</v>
      </c>
      <c r="B84" s="7" t="s">
        <v>456</v>
      </c>
      <c r="C84" s="7"/>
      <c r="D84" s="7">
        <v>200</v>
      </c>
      <c r="E84" s="7">
        <v>225</v>
      </c>
      <c r="F84" s="7">
        <v>200</v>
      </c>
      <c r="G84" s="7">
        <v>200</v>
      </c>
      <c r="H84" s="8">
        <f>SUM('PACC - SNCC.F.053'!$D84:$G84)</f>
        <v>825</v>
      </c>
      <c r="I84" s="9">
        <v>450</v>
      </c>
      <c r="J84" s="9">
        <f t="shared" si="3"/>
        <v>371250</v>
      </c>
      <c r="K84" s="9"/>
      <c r="L84" s="7"/>
      <c r="M84" s="7"/>
      <c r="N84" s="9"/>
      <c r="O84" s="7"/>
      <c r="T84" s="5" t="s">
        <v>99</v>
      </c>
      <c r="W84" s="13"/>
    </row>
    <row r="85" spans="1:23">
      <c r="A85" s="7" t="s">
        <v>189</v>
      </c>
      <c r="B85" s="7" t="s">
        <v>457</v>
      </c>
      <c r="C85" s="7"/>
      <c r="D85" s="7">
        <v>50</v>
      </c>
      <c r="E85" s="7">
        <v>75</v>
      </c>
      <c r="F85" s="7">
        <v>75</v>
      </c>
      <c r="G85" s="7">
        <v>50</v>
      </c>
      <c r="H85" s="8">
        <f>SUM('PACC - SNCC.F.053'!$D85:$G85)</f>
        <v>250</v>
      </c>
      <c r="I85" s="9">
        <v>225</v>
      </c>
      <c r="J85" s="9">
        <f t="shared" si="3"/>
        <v>56250</v>
      </c>
      <c r="K85" s="9"/>
      <c r="L85" s="7"/>
      <c r="M85" s="7"/>
      <c r="N85" s="9"/>
      <c r="O85" s="7"/>
      <c r="T85" s="5" t="s">
        <v>100</v>
      </c>
      <c r="W85" s="13"/>
    </row>
    <row r="86" spans="1:23">
      <c r="A86" s="7" t="s">
        <v>189</v>
      </c>
      <c r="B86" s="7" t="s">
        <v>458</v>
      </c>
      <c r="C86" s="7"/>
      <c r="D86" s="7">
        <v>200</v>
      </c>
      <c r="E86" s="7">
        <v>225</v>
      </c>
      <c r="F86" s="7">
        <v>200</v>
      </c>
      <c r="G86" s="7">
        <v>200</v>
      </c>
      <c r="H86" s="8">
        <f>SUM('PACC - SNCC.F.053'!$D86:$G86)</f>
        <v>825</v>
      </c>
      <c r="I86" s="9">
        <v>125</v>
      </c>
      <c r="J86" s="9">
        <f t="shared" si="3"/>
        <v>103125</v>
      </c>
      <c r="K86" s="9"/>
      <c r="L86" s="7"/>
      <c r="M86" s="7"/>
      <c r="N86" s="9"/>
      <c r="O86" s="7"/>
      <c r="T86" s="5" t="s">
        <v>101</v>
      </c>
      <c r="W86" s="13"/>
    </row>
    <row r="87" spans="1:23">
      <c r="A87" s="7" t="s">
        <v>189</v>
      </c>
      <c r="B87" s="7" t="s">
        <v>459</v>
      </c>
      <c r="C87" s="7"/>
      <c r="D87" s="7">
        <v>50</v>
      </c>
      <c r="E87" s="7">
        <v>75</v>
      </c>
      <c r="F87" s="7">
        <v>75</v>
      </c>
      <c r="G87" s="7">
        <v>50</v>
      </c>
      <c r="H87" s="8">
        <f>SUM('PACC - SNCC.F.053'!$D87:$G87)</f>
        <v>250</v>
      </c>
      <c r="I87" s="9">
        <v>250</v>
      </c>
      <c r="J87" s="9">
        <f t="shared" si="3"/>
        <v>62500</v>
      </c>
      <c r="K87" s="9"/>
      <c r="L87" s="7"/>
      <c r="M87" s="7"/>
      <c r="N87" s="9"/>
      <c r="O87" s="7"/>
      <c r="T87" s="5" t="s">
        <v>102</v>
      </c>
      <c r="W87" s="13"/>
    </row>
    <row r="88" spans="1:23">
      <c r="A88" s="7" t="s">
        <v>189</v>
      </c>
      <c r="B88" s="7" t="s">
        <v>460</v>
      </c>
      <c r="C88" s="7"/>
      <c r="D88" s="7">
        <v>200</v>
      </c>
      <c r="E88" s="7">
        <v>225</v>
      </c>
      <c r="F88" s="7">
        <v>200</v>
      </c>
      <c r="G88" s="7">
        <v>200</v>
      </c>
      <c r="H88" s="8">
        <f>SUM('PACC - SNCC.F.053'!$D88:$G88)</f>
        <v>825</v>
      </c>
      <c r="I88" s="9">
        <v>125</v>
      </c>
      <c r="J88" s="9">
        <f t="shared" si="3"/>
        <v>103125</v>
      </c>
      <c r="K88" s="9"/>
      <c r="L88" s="7"/>
      <c r="M88" s="7"/>
      <c r="N88" s="9"/>
      <c r="O88" s="7"/>
      <c r="T88" s="5" t="s">
        <v>103</v>
      </c>
      <c r="W88" s="13"/>
    </row>
    <row r="89" spans="1:23">
      <c r="A89" s="7" t="s">
        <v>189</v>
      </c>
      <c r="B89" s="7" t="s">
        <v>461</v>
      </c>
      <c r="C89" s="7"/>
      <c r="D89" s="7">
        <v>50</v>
      </c>
      <c r="E89" s="7">
        <v>75</v>
      </c>
      <c r="F89" s="7">
        <v>75</v>
      </c>
      <c r="G89" s="7">
        <v>50</v>
      </c>
      <c r="H89" s="8">
        <f>SUM('PACC - SNCC.F.053'!$D89:$G89)</f>
        <v>250</v>
      </c>
      <c r="I89" s="9">
        <v>125</v>
      </c>
      <c r="J89" s="9">
        <f t="shared" si="3"/>
        <v>31250</v>
      </c>
      <c r="K89" s="9"/>
      <c r="L89" s="7"/>
      <c r="M89" s="7"/>
      <c r="N89" s="9"/>
      <c r="O89" s="7"/>
      <c r="T89" s="5" t="s">
        <v>104</v>
      </c>
      <c r="W89" s="13"/>
    </row>
    <row r="90" spans="1:23">
      <c r="A90" s="7" t="s">
        <v>189</v>
      </c>
      <c r="B90" s="7" t="s">
        <v>462</v>
      </c>
      <c r="C90" s="7"/>
      <c r="D90" s="7">
        <v>200</v>
      </c>
      <c r="E90" s="7">
        <v>225</v>
      </c>
      <c r="F90" s="7">
        <v>200</v>
      </c>
      <c r="G90" s="7">
        <v>200</v>
      </c>
      <c r="H90" s="8">
        <f>SUM('PACC - SNCC.F.053'!$D90:$G90)</f>
        <v>825</v>
      </c>
      <c r="I90" s="9">
        <v>125</v>
      </c>
      <c r="J90" s="9">
        <f t="shared" si="3"/>
        <v>103125</v>
      </c>
      <c r="K90" s="9"/>
      <c r="L90" s="7"/>
      <c r="M90" s="7"/>
      <c r="N90" s="9"/>
      <c r="O90" s="7"/>
      <c r="T90" s="5" t="s">
        <v>105</v>
      </c>
      <c r="W90" s="13"/>
    </row>
    <row r="91" spans="1:23">
      <c r="A91" s="7" t="s">
        <v>189</v>
      </c>
      <c r="B91" s="7" t="s">
        <v>463</v>
      </c>
      <c r="C91" s="7"/>
      <c r="D91" s="7">
        <v>50</v>
      </c>
      <c r="E91" s="7">
        <v>75</v>
      </c>
      <c r="F91" s="7">
        <v>75</v>
      </c>
      <c r="G91" s="7">
        <v>50</v>
      </c>
      <c r="H91" s="8">
        <f>SUM('PACC - SNCC.F.053'!$D91:$G91)</f>
        <v>250</v>
      </c>
      <c r="I91" s="9">
        <v>250</v>
      </c>
      <c r="J91" s="9">
        <f t="shared" si="3"/>
        <v>62500</v>
      </c>
      <c r="K91" s="9"/>
      <c r="L91" s="7"/>
      <c r="M91" s="7"/>
      <c r="N91" s="9"/>
      <c r="O91" s="7"/>
      <c r="T91" s="5" t="s">
        <v>106</v>
      </c>
      <c r="W91" s="13"/>
    </row>
    <row r="92" spans="1:23">
      <c r="A92" s="7" t="s">
        <v>189</v>
      </c>
      <c r="B92" s="7" t="s">
        <v>464</v>
      </c>
      <c r="C92" s="7"/>
      <c r="D92" s="7">
        <v>200</v>
      </c>
      <c r="E92" s="7">
        <v>225</v>
      </c>
      <c r="F92" s="7">
        <v>200</v>
      </c>
      <c r="G92" s="7">
        <v>200</v>
      </c>
      <c r="H92" s="8">
        <f>SUM('PACC - SNCC.F.053'!$D92:$G92)</f>
        <v>825</v>
      </c>
      <c r="I92" s="9">
        <v>350</v>
      </c>
      <c r="J92" s="9">
        <f t="shared" si="3"/>
        <v>288750</v>
      </c>
      <c r="K92" s="9"/>
      <c r="L92" s="7"/>
      <c r="M92" s="7"/>
      <c r="N92" s="9"/>
      <c r="O92" s="7"/>
      <c r="T92" s="5" t="s">
        <v>107</v>
      </c>
      <c r="W92" s="13"/>
    </row>
    <row r="93" spans="1:23">
      <c r="A93" s="7" t="s">
        <v>189</v>
      </c>
      <c r="B93" s="7" t="s">
        <v>465</v>
      </c>
      <c r="C93" s="7"/>
      <c r="D93" s="7">
        <v>50</v>
      </c>
      <c r="E93" s="7">
        <v>75</v>
      </c>
      <c r="F93" s="7">
        <v>75</v>
      </c>
      <c r="G93" s="7">
        <v>50</v>
      </c>
      <c r="H93" s="8">
        <f>SUM('PACC - SNCC.F.053'!$D93:$G93)</f>
        <v>250</v>
      </c>
      <c r="I93" s="9">
        <v>125</v>
      </c>
      <c r="J93" s="9">
        <f t="shared" si="3"/>
        <v>31250</v>
      </c>
      <c r="K93" s="9"/>
      <c r="L93" s="7"/>
      <c r="M93" s="7"/>
      <c r="N93" s="9"/>
      <c r="O93" s="7"/>
      <c r="T93" s="5" t="s">
        <v>108</v>
      </c>
      <c r="W93" s="13"/>
    </row>
    <row r="94" spans="1:23">
      <c r="A94" s="7" t="s">
        <v>189</v>
      </c>
      <c r="B94" s="7" t="s">
        <v>466</v>
      </c>
      <c r="C94" s="7"/>
      <c r="D94" s="7">
        <v>200</v>
      </c>
      <c r="E94" s="7">
        <v>225</v>
      </c>
      <c r="F94" s="7">
        <v>200</v>
      </c>
      <c r="G94" s="7">
        <v>200</v>
      </c>
      <c r="H94" s="8">
        <f>SUM('PACC - SNCC.F.053'!$D94:$G94)</f>
        <v>825</v>
      </c>
      <c r="I94" s="9">
        <v>15</v>
      </c>
      <c r="J94" s="9">
        <f t="shared" si="3"/>
        <v>12375</v>
      </c>
      <c r="K94" s="9"/>
      <c r="L94" s="7"/>
      <c r="M94" s="7"/>
      <c r="N94" s="9"/>
      <c r="O94" s="7"/>
      <c r="T94" s="5" t="s">
        <v>109</v>
      </c>
      <c r="W94" s="13"/>
    </row>
    <row r="95" spans="1:23">
      <c r="A95" s="7" t="s">
        <v>189</v>
      </c>
      <c r="B95" s="7" t="s">
        <v>467</v>
      </c>
      <c r="C95" s="7"/>
      <c r="D95" s="7">
        <v>50</v>
      </c>
      <c r="E95" s="7">
        <v>75</v>
      </c>
      <c r="F95" s="7">
        <v>75</v>
      </c>
      <c r="G95" s="7">
        <v>50</v>
      </c>
      <c r="H95" s="8">
        <f>SUM('PACC - SNCC.F.053'!$D95:$G95)</f>
        <v>250</v>
      </c>
      <c r="I95" s="9">
        <v>10</v>
      </c>
      <c r="J95" s="9">
        <f t="shared" si="3"/>
        <v>2500</v>
      </c>
      <c r="K95" s="9"/>
      <c r="L95" s="7"/>
      <c r="M95" s="7"/>
      <c r="N95" s="9"/>
      <c r="O95" s="7"/>
      <c r="T95" s="5" t="s">
        <v>110</v>
      </c>
      <c r="W95" s="13"/>
    </row>
    <row r="96" spans="1:23">
      <c r="A96" s="7" t="s">
        <v>189</v>
      </c>
      <c r="B96" s="7" t="s">
        <v>468</v>
      </c>
      <c r="C96" s="7"/>
      <c r="D96" s="7">
        <v>200</v>
      </c>
      <c r="E96" s="7">
        <v>225</v>
      </c>
      <c r="F96" s="7">
        <v>200</v>
      </c>
      <c r="G96" s="7">
        <v>200</v>
      </c>
      <c r="H96" s="8">
        <f>SUM('PACC - SNCC.F.053'!$D96:$G96)</f>
        <v>825</v>
      </c>
      <c r="I96" s="9">
        <v>125</v>
      </c>
      <c r="J96" s="9">
        <f t="shared" si="3"/>
        <v>103125</v>
      </c>
      <c r="K96" s="9"/>
      <c r="L96" s="7"/>
      <c r="M96" s="7"/>
      <c r="N96" s="9"/>
      <c r="O96" s="7"/>
      <c r="T96" s="5" t="s">
        <v>111</v>
      </c>
      <c r="W96" s="13"/>
    </row>
    <row r="97" spans="1:23">
      <c r="A97" s="7" t="s">
        <v>189</v>
      </c>
      <c r="B97" s="7" t="s">
        <v>469</v>
      </c>
      <c r="C97" s="7"/>
      <c r="D97" s="7">
        <v>50</v>
      </c>
      <c r="E97" s="7">
        <v>75</v>
      </c>
      <c r="F97" s="7">
        <v>75</v>
      </c>
      <c r="G97" s="7">
        <v>50</v>
      </c>
      <c r="H97" s="8">
        <f>SUM('PACC - SNCC.F.053'!$D97:$G97)</f>
        <v>250</v>
      </c>
      <c r="I97" s="9">
        <v>275</v>
      </c>
      <c r="J97" s="9">
        <f t="shared" si="3"/>
        <v>68750</v>
      </c>
      <c r="K97" s="9"/>
      <c r="L97" s="7"/>
      <c r="M97" s="7"/>
      <c r="N97" s="9"/>
      <c r="O97" s="7"/>
      <c r="T97" s="5" t="s">
        <v>112</v>
      </c>
      <c r="W97" s="13"/>
    </row>
    <row r="98" spans="1:23">
      <c r="A98" s="7" t="s">
        <v>189</v>
      </c>
      <c r="B98" s="7" t="s">
        <v>470</v>
      </c>
      <c r="C98" s="7"/>
      <c r="D98" s="7">
        <v>200</v>
      </c>
      <c r="E98" s="7">
        <v>225</v>
      </c>
      <c r="F98" s="7">
        <v>200</v>
      </c>
      <c r="G98" s="7">
        <v>200</v>
      </c>
      <c r="H98" s="8">
        <f>SUM('PACC - SNCC.F.053'!$D98:$G98)</f>
        <v>825</v>
      </c>
      <c r="I98" s="9">
        <v>350</v>
      </c>
      <c r="J98" s="9">
        <f t="shared" si="3"/>
        <v>288750</v>
      </c>
      <c r="K98" s="9"/>
      <c r="L98" s="7"/>
      <c r="M98" s="7"/>
      <c r="N98" s="9"/>
      <c r="O98" s="7"/>
      <c r="T98" s="5" t="s">
        <v>113</v>
      </c>
      <c r="W98" s="13"/>
    </row>
    <row r="99" spans="1:23">
      <c r="A99" s="7" t="s">
        <v>189</v>
      </c>
      <c r="B99" s="7" t="s">
        <v>471</v>
      </c>
      <c r="C99" s="7"/>
      <c r="D99" s="7">
        <v>50</v>
      </c>
      <c r="E99" s="7">
        <v>75</v>
      </c>
      <c r="F99" s="7">
        <v>75</v>
      </c>
      <c r="G99" s="7">
        <v>50</v>
      </c>
      <c r="H99" s="8">
        <f>SUM('PACC - SNCC.F.053'!$D99:$G99)</f>
        <v>250</v>
      </c>
      <c r="I99" s="9">
        <v>175</v>
      </c>
      <c r="J99" s="9">
        <f t="shared" si="3"/>
        <v>43750</v>
      </c>
      <c r="K99" s="9"/>
      <c r="L99" s="7"/>
      <c r="M99" s="7"/>
      <c r="N99" s="9"/>
      <c r="O99" s="7"/>
      <c r="T99" s="5" t="s">
        <v>114</v>
      </c>
      <c r="W99" s="13"/>
    </row>
    <row r="100" spans="1:23">
      <c r="A100" s="7" t="s">
        <v>189</v>
      </c>
      <c r="B100" s="7" t="s">
        <v>472</v>
      </c>
      <c r="C100" s="7"/>
      <c r="D100" s="7">
        <v>200</v>
      </c>
      <c r="E100" s="7">
        <v>225</v>
      </c>
      <c r="F100" s="7">
        <v>200</v>
      </c>
      <c r="G100" s="7">
        <v>200</v>
      </c>
      <c r="H100" s="8">
        <f>SUM('PACC - SNCC.F.053'!$D100:$G100)</f>
        <v>825</v>
      </c>
      <c r="I100" s="9">
        <v>4500</v>
      </c>
      <c r="J100" s="9">
        <f t="shared" si="3"/>
        <v>3712500</v>
      </c>
      <c r="K100" s="9"/>
      <c r="L100" s="7"/>
      <c r="M100" s="7"/>
      <c r="N100" s="9"/>
      <c r="O100" s="7"/>
      <c r="T100" s="5" t="s">
        <v>115</v>
      </c>
      <c r="W100" s="13"/>
    </row>
    <row r="101" spans="1:23">
      <c r="A101" s="7" t="s">
        <v>189</v>
      </c>
      <c r="B101" s="7" t="s">
        <v>473</v>
      </c>
      <c r="C101" s="7"/>
      <c r="D101" s="7">
        <v>50</v>
      </c>
      <c r="E101" s="7">
        <v>75</v>
      </c>
      <c r="F101" s="7">
        <v>75</v>
      </c>
      <c r="G101" s="7">
        <v>50</v>
      </c>
      <c r="H101" s="8">
        <f>SUM('PACC - SNCC.F.053'!$D101:$G101)</f>
        <v>250</v>
      </c>
      <c r="I101" s="9">
        <v>6500</v>
      </c>
      <c r="J101" s="9">
        <f t="shared" si="3"/>
        <v>1625000</v>
      </c>
      <c r="K101" s="9"/>
      <c r="L101" s="7"/>
      <c r="M101" s="7"/>
      <c r="N101" s="9"/>
      <c r="O101" s="7"/>
      <c r="T101" s="5" t="s">
        <v>116</v>
      </c>
      <c r="W101" s="13"/>
    </row>
    <row r="102" spans="1:23">
      <c r="A102" s="7" t="s">
        <v>189</v>
      </c>
      <c r="B102" s="7" t="s">
        <v>474</v>
      </c>
      <c r="C102" s="7"/>
      <c r="D102" s="7">
        <v>200</v>
      </c>
      <c r="E102" s="7">
        <v>225</v>
      </c>
      <c r="F102" s="7">
        <v>200</v>
      </c>
      <c r="G102" s="7">
        <v>200</v>
      </c>
      <c r="H102" s="8">
        <f>SUM('PACC - SNCC.F.053'!$D102:$G102)</f>
        <v>825</v>
      </c>
      <c r="I102" s="9">
        <v>3200</v>
      </c>
      <c r="J102" s="9">
        <f t="shared" si="3"/>
        <v>2640000</v>
      </c>
      <c r="K102" s="9"/>
      <c r="L102" s="7"/>
      <c r="M102" s="7"/>
      <c r="N102" s="9"/>
      <c r="O102" s="7"/>
      <c r="T102" s="5" t="s">
        <v>117</v>
      </c>
      <c r="W102" s="13"/>
    </row>
    <row r="103" spans="1:23">
      <c r="A103" s="7" t="s">
        <v>189</v>
      </c>
      <c r="B103" s="7" t="s">
        <v>475</v>
      </c>
      <c r="C103" s="7"/>
      <c r="D103" s="7">
        <v>50</v>
      </c>
      <c r="E103" s="7">
        <v>75</v>
      </c>
      <c r="F103" s="7">
        <v>75</v>
      </c>
      <c r="G103" s="7">
        <v>50</v>
      </c>
      <c r="H103" s="8">
        <f>SUM('PACC - SNCC.F.053'!$D103:$G103)</f>
        <v>250</v>
      </c>
      <c r="I103" s="9">
        <v>250</v>
      </c>
      <c r="J103" s="9">
        <f t="shared" si="3"/>
        <v>62500</v>
      </c>
      <c r="K103" s="9"/>
      <c r="L103" s="7"/>
      <c r="M103" s="7"/>
      <c r="N103" s="9"/>
      <c r="O103" s="7"/>
      <c r="T103" s="5" t="s">
        <v>118</v>
      </c>
      <c r="W103" s="13"/>
    </row>
    <row r="104" spans="1:23">
      <c r="A104" s="7" t="s">
        <v>189</v>
      </c>
      <c r="B104" s="7" t="s">
        <v>476</v>
      </c>
      <c r="C104" s="7"/>
      <c r="D104" s="7">
        <v>200</v>
      </c>
      <c r="E104" s="7">
        <v>225</v>
      </c>
      <c r="F104" s="7">
        <v>200</v>
      </c>
      <c r="G104" s="7">
        <v>200</v>
      </c>
      <c r="H104" s="8">
        <f>SUM('PACC - SNCC.F.053'!$D104:$G104)</f>
        <v>825</v>
      </c>
      <c r="I104" s="9">
        <v>3600</v>
      </c>
      <c r="J104" s="9">
        <f t="shared" si="3"/>
        <v>2970000</v>
      </c>
      <c r="K104" s="9"/>
      <c r="L104" s="7"/>
      <c r="M104" s="7"/>
      <c r="N104" s="9"/>
      <c r="O104" s="7"/>
      <c r="T104" s="5" t="s">
        <v>119</v>
      </c>
      <c r="W104" s="13"/>
    </row>
    <row r="105" spans="1:23">
      <c r="A105" s="7" t="s">
        <v>189</v>
      </c>
      <c r="B105" s="7" t="s">
        <v>477</v>
      </c>
      <c r="C105" s="7"/>
      <c r="D105" s="7">
        <v>50</v>
      </c>
      <c r="E105" s="7">
        <v>75</v>
      </c>
      <c r="F105" s="7">
        <v>75</v>
      </c>
      <c r="G105" s="7">
        <v>50</v>
      </c>
      <c r="H105" s="8">
        <f>SUM('PACC - SNCC.F.053'!$D105:$G105)</f>
        <v>250</v>
      </c>
      <c r="I105" s="9">
        <v>3500</v>
      </c>
      <c r="J105" s="9">
        <f t="shared" si="3"/>
        <v>875000</v>
      </c>
      <c r="K105" s="9"/>
      <c r="L105" s="7"/>
      <c r="M105" s="7"/>
      <c r="N105" s="9"/>
      <c r="O105" s="7"/>
      <c r="T105" s="5" t="s">
        <v>120</v>
      </c>
      <c r="W105" s="13"/>
    </row>
    <row r="106" spans="1:23">
      <c r="A106" s="7" t="s">
        <v>189</v>
      </c>
      <c r="B106" s="7" t="s">
        <v>478</v>
      </c>
      <c r="C106" s="7"/>
      <c r="D106" s="7">
        <v>200</v>
      </c>
      <c r="E106" s="7">
        <v>225</v>
      </c>
      <c r="F106" s="7">
        <v>200</v>
      </c>
      <c r="G106" s="7">
        <v>200</v>
      </c>
      <c r="H106" s="8">
        <f>SUM('PACC - SNCC.F.053'!$D106:$G106)</f>
        <v>825</v>
      </c>
      <c r="I106" s="9">
        <v>7500</v>
      </c>
      <c r="J106" s="9">
        <f t="shared" si="3"/>
        <v>6187500</v>
      </c>
      <c r="K106" s="9"/>
      <c r="L106" s="7"/>
      <c r="M106" s="7"/>
      <c r="N106" s="9"/>
      <c r="O106" s="7"/>
      <c r="T106" s="5" t="s">
        <v>121</v>
      </c>
      <c r="W106" s="13"/>
    </row>
    <row r="107" spans="1:23">
      <c r="A107" s="7"/>
      <c r="B107" s="7"/>
      <c r="C107" s="7"/>
      <c r="D107" s="7"/>
      <c r="E107" s="7"/>
      <c r="F107" s="7"/>
      <c r="G107" s="7"/>
      <c r="H107" s="8">
        <f>SUM('PACC - SNCC.F.053'!$D107:$G107)</f>
        <v>0</v>
      </c>
      <c r="I107" s="9"/>
      <c r="J107" s="9">
        <f t="shared" ref="J107:J138" si="4">+H107*I107</f>
        <v>0</v>
      </c>
      <c r="K107" s="9">
        <f t="shared" ref="K107:K138" si="5">SUM(J107:J111)</f>
        <v>0</v>
      </c>
      <c r="L107" s="7"/>
      <c r="M107" s="7"/>
      <c r="N107" s="9"/>
      <c r="O107" s="7"/>
      <c r="T107" s="5" t="s">
        <v>122</v>
      </c>
    </row>
    <row r="108" spans="1:23">
      <c r="A108" s="7"/>
      <c r="B108" s="7"/>
      <c r="C108" s="7"/>
      <c r="D108" s="7"/>
      <c r="E108" s="7"/>
      <c r="F108" s="7"/>
      <c r="G108" s="7"/>
      <c r="H108" s="8">
        <f>SUM('PACC - SNCC.F.053'!$D108:$G108)</f>
        <v>0</v>
      </c>
      <c r="I108" s="9"/>
      <c r="J108" s="9">
        <f t="shared" si="4"/>
        <v>0</v>
      </c>
      <c r="K108" s="9">
        <f t="shared" si="5"/>
        <v>0</v>
      </c>
      <c r="L108" s="7"/>
      <c r="M108" s="7"/>
      <c r="N108" s="9"/>
      <c r="O108" s="7"/>
      <c r="T108" s="5" t="s">
        <v>123</v>
      </c>
    </row>
    <row r="109" spans="1:23">
      <c r="A109" s="7"/>
      <c r="B109" s="7"/>
      <c r="C109" s="7"/>
      <c r="D109" s="7"/>
      <c r="E109" s="7"/>
      <c r="F109" s="7"/>
      <c r="G109" s="7"/>
      <c r="H109" s="8">
        <f>SUM('PACC - SNCC.F.053'!$D109:$G109)</f>
        <v>0</v>
      </c>
      <c r="I109" s="9"/>
      <c r="J109" s="9">
        <f t="shared" si="4"/>
        <v>0</v>
      </c>
      <c r="K109" s="9">
        <f t="shared" si="5"/>
        <v>0</v>
      </c>
      <c r="L109" s="7"/>
      <c r="M109" s="7"/>
      <c r="N109" s="9"/>
      <c r="O109" s="7"/>
      <c r="T109" s="5" t="s">
        <v>124</v>
      </c>
    </row>
    <row r="110" spans="1:23">
      <c r="A110" s="7"/>
      <c r="B110" s="7"/>
      <c r="C110" s="7"/>
      <c r="D110" s="7"/>
      <c r="E110" s="7"/>
      <c r="F110" s="7"/>
      <c r="G110" s="7"/>
      <c r="H110" s="8">
        <f>SUM('PACC - SNCC.F.053'!$D110:$G110)</f>
        <v>0</v>
      </c>
      <c r="I110" s="9"/>
      <c r="J110" s="9">
        <f t="shared" si="4"/>
        <v>0</v>
      </c>
      <c r="K110" s="9">
        <f t="shared" si="5"/>
        <v>0</v>
      </c>
      <c r="L110" s="7"/>
      <c r="M110" s="7"/>
      <c r="N110" s="9"/>
      <c r="O110" s="7"/>
      <c r="T110" s="5" t="s">
        <v>125</v>
      </c>
    </row>
    <row r="111" spans="1:23">
      <c r="A111" s="7"/>
      <c r="B111" s="7"/>
      <c r="C111" s="7"/>
      <c r="D111" s="7"/>
      <c r="E111" s="7"/>
      <c r="F111" s="7"/>
      <c r="G111" s="7"/>
      <c r="H111" s="8">
        <f>SUM('PACC - SNCC.F.053'!$D111:$G111)</f>
        <v>0</v>
      </c>
      <c r="I111" s="9"/>
      <c r="J111" s="9">
        <f t="shared" si="4"/>
        <v>0</v>
      </c>
      <c r="K111" s="9">
        <f t="shared" si="5"/>
        <v>0</v>
      </c>
      <c r="L111" s="7"/>
      <c r="M111" s="7"/>
      <c r="N111" s="9"/>
      <c r="O111" s="7"/>
      <c r="T111" s="5" t="s">
        <v>126</v>
      </c>
    </row>
    <row r="112" spans="1:23">
      <c r="A112" s="7"/>
      <c r="B112" s="7"/>
      <c r="C112" s="7"/>
      <c r="D112" s="7"/>
      <c r="E112" s="7"/>
      <c r="F112" s="7"/>
      <c r="G112" s="7"/>
      <c r="H112" s="8">
        <f>SUM('PACC - SNCC.F.053'!$D112:$G112)</f>
        <v>0</v>
      </c>
      <c r="I112" s="9"/>
      <c r="J112" s="9">
        <f t="shared" si="4"/>
        <v>0</v>
      </c>
      <c r="K112" s="9">
        <f t="shared" si="5"/>
        <v>0</v>
      </c>
      <c r="L112" s="7"/>
      <c r="M112" s="7"/>
      <c r="N112" s="9"/>
      <c r="O112" s="7"/>
      <c r="T112" s="5" t="s">
        <v>127</v>
      </c>
    </row>
    <row r="113" spans="1:20">
      <c r="A113" s="7"/>
      <c r="B113" s="7"/>
      <c r="C113" s="7"/>
      <c r="D113" s="7"/>
      <c r="E113" s="7"/>
      <c r="F113" s="7"/>
      <c r="G113" s="7"/>
      <c r="H113" s="8">
        <f>SUM('PACC - SNCC.F.053'!$D113:$G113)</f>
        <v>0</v>
      </c>
      <c r="I113" s="9"/>
      <c r="J113" s="9">
        <f t="shared" si="4"/>
        <v>0</v>
      </c>
      <c r="K113" s="9">
        <f t="shared" si="5"/>
        <v>0</v>
      </c>
      <c r="L113" s="7"/>
      <c r="M113" s="7"/>
      <c r="N113" s="9"/>
      <c r="O113" s="7"/>
      <c r="T113" s="5" t="s">
        <v>128</v>
      </c>
    </row>
    <row r="114" spans="1:20">
      <c r="A114" s="7"/>
      <c r="B114" s="7"/>
      <c r="C114" s="7"/>
      <c r="D114" s="7"/>
      <c r="E114" s="7"/>
      <c r="F114" s="7"/>
      <c r="G114" s="7"/>
      <c r="H114" s="8">
        <f>SUM('PACC - SNCC.F.053'!$D114:$G114)</f>
        <v>0</v>
      </c>
      <c r="I114" s="9"/>
      <c r="J114" s="9">
        <f t="shared" si="4"/>
        <v>0</v>
      </c>
      <c r="K114" s="9">
        <f t="shared" si="5"/>
        <v>0</v>
      </c>
      <c r="L114" s="7"/>
      <c r="M114" s="7"/>
      <c r="N114" s="9"/>
      <c r="O114" s="7"/>
      <c r="T114" s="5" t="s">
        <v>129</v>
      </c>
    </row>
    <row r="115" spans="1:20">
      <c r="A115" s="7"/>
      <c r="B115" s="7"/>
      <c r="C115" s="7"/>
      <c r="D115" s="7"/>
      <c r="E115" s="7"/>
      <c r="F115" s="7"/>
      <c r="G115" s="7"/>
      <c r="H115" s="8">
        <f>SUM('PACC - SNCC.F.053'!$D115:$G115)</f>
        <v>0</v>
      </c>
      <c r="I115" s="9"/>
      <c r="J115" s="9">
        <f t="shared" si="4"/>
        <v>0</v>
      </c>
      <c r="K115" s="9">
        <f t="shared" si="5"/>
        <v>0</v>
      </c>
      <c r="L115" s="7"/>
      <c r="M115" s="7"/>
      <c r="N115" s="9"/>
      <c r="O115" s="7"/>
      <c r="T115" s="5" t="s">
        <v>130</v>
      </c>
    </row>
    <row r="116" spans="1:20">
      <c r="A116" s="7"/>
      <c r="B116" s="7"/>
      <c r="C116" s="7"/>
      <c r="D116" s="7"/>
      <c r="E116" s="7"/>
      <c r="F116" s="7"/>
      <c r="G116" s="7"/>
      <c r="H116" s="8">
        <f>SUM('PACC - SNCC.F.053'!$D116:$G116)</f>
        <v>0</v>
      </c>
      <c r="I116" s="9"/>
      <c r="J116" s="9">
        <f t="shared" si="4"/>
        <v>0</v>
      </c>
      <c r="K116" s="9">
        <f t="shared" si="5"/>
        <v>0</v>
      </c>
      <c r="L116" s="7"/>
      <c r="M116" s="7"/>
      <c r="N116" s="9"/>
      <c r="O116" s="7"/>
      <c r="T116" s="5" t="s">
        <v>131</v>
      </c>
    </row>
    <row r="117" spans="1:20">
      <c r="A117" s="7"/>
      <c r="B117" s="7"/>
      <c r="C117" s="7"/>
      <c r="D117" s="7"/>
      <c r="E117" s="7"/>
      <c r="F117" s="7"/>
      <c r="G117" s="7"/>
      <c r="H117" s="8">
        <f>SUM('PACC - SNCC.F.053'!$D117:$G117)</f>
        <v>0</v>
      </c>
      <c r="I117" s="9"/>
      <c r="J117" s="9">
        <f t="shared" si="4"/>
        <v>0</v>
      </c>
      <c r="K117" s="9">
        <f t="shared" si="5"/>
        <v>0</v>
      </c>
      <c r="L117" s="7"/>
      <c r="M117" s="7"/>
      <c r="N117" s="9"/>
      <c r="O117" s="7"/>
      <c r="T117" s="5" t="s">
        <v>132</v>
      </c>
    </row>
    <row r="118" spans="1:20">
      <c r="A118" s="7"/>
      <c r="B118" s="7"/>
      <c r="C118" s="7"/>
      <c r="D118" s="7"/>
      <c r="E118" s="7"/>
      <c r="F118" s="7"/>
      <c r="G118" s="7"/>
      <c r="H118" s="8">
        <f>SUM('PACC - SNCC.F.053'!$D118:$G118)</f>
        <v>0</v>
      </c>
      <c r="I118" s="9"/>
      <c r="J118" s="9">
        <f t="shared" si="4"/>
        <v>0</v>
      </c>
      <c r="K118" s="9">
        <f t="shared" si="5"/>
        <v>0</v>
      </c>
      <c r="L118" s="7"/>
      <c r="M118" s="7"/>
      <c r="N118" s="9"/>
      <c r="O118" s="7"/>
      <c r="T118" s="5" t="s">
        <v>133</v>
      </c>
    </row>
    <row r="119" spans="1:20">
      <c r="A119" s="7"/>
      <c r="B119" s="7"/>
      <c r="C119" s="7"/>
      <c r="D119" s="7"/>
      <c r="E119" s="7"/>
      <c r="F119" s="7"/>
      <c r="G119" s="7"/>
      <c r="H119" s="8">
        <f>SUM('PACC - SNCC.F.053'!$D119:$G119)</f>
        <v>0</v>
      </c>
      <c r="I119" s="9"/>
      <c r="J119" s="9">
        <f t="shared" si="4"/>
        <v>0</v>
      </c>
      <c r="K119" s="9">
        <f t="shared" si="5"/>
        <v>0</v>
      </c>
      <c r="L119" s="7"/>
      <c r="M119" s="7"/>
      <c r="N119" s="9"/>
      <c r="O119" s="7"/>
      <c r="T119" s="5" t="s">
        <v>134</v>
      </c>
    </row>
    <row r="120" spans="1:20">
      <c r="A120" s="7"/>
      <c r="B120" s="7"/>
      <c r="C120" s="7"/>
      <c r="D120" s="7"/>
      <c r="E120" s="7"/>
      <c r="F120" s="7"/>
      <c r="G120" s="7"/>
      <c r="H120" s="8">
        <f>SUM('PACC - SNCC.F.053'!$D120:$G120)</f>
        <v>0</v>
      </c>
      <c r="I120" s="9"/>
      <c r="J120" s="9">
        <f t="shared" si="4"/>
        <v>0</v>
      </c>
      <c r="K120" s="9">
        <f t="shared" si="5"/>
        <v>0</v>
      </c>
      <c r="L120" s="7"/>
      <c r="M120" s="7"/>
      <c r="N120" s="9"/>
      <c r="O120" s="7"/>
      <c r="T120" s="5" t="s">
        <v>135</v>
      </c>
    </row>
    <row r="121" spans="1:20">
      <c r="A121" s="7"/>
      <c r="B121" s="7"/>
      <c r="C121" s="7"/>
      <c r="D121" s="7"/>
      <c r="E121" s="7"/>
      <c r="F121" s="7"/>
      <c r="G121" s="7"/>
      <c r="H121" s="8">
        <f>SUM('PACC - SNCC.F.053'!$D121:$G121)</f>
        <v>0</v>
      </c>
      <c r="I121" s="9"/>
      <c r="J121" s="9">
        <f t="shared" si="4"/>
        <v>0</v>
      </c>
      <c r="K121" s="9">
        <f t="shared" si="5"/>
        <v>0</v>
      </c>
      <c r="L121" s="7"/>
      <c r="M121" s="7"/>
      <c r="N121" s="9"/>
      <c r="O121" s="7"/>
      <c r="T121" s="5" t="s">
        <v>136</v>
      </c>
    </row>
    <row r="122" spans="1:20">
      <c r="A122" s="7"/>
      <c r="B122" s="7"/>
      <c r="C122" s="7"/>
      <c r="D122" s="7"/>
      <c r="E122" s="7"/>
      <c r="F122" s="7"/>
      <c r="G122" s="7"/>
      <c r="H122" s="8">
        <f>SUM('PACC - SNCC.F.053'!$D122:$G122)</f>
        <v>0</v>
      </c>
      <c r="I122" s="9"/>
      <c r="J122" s="9">
        <f t="shared" si="4"/>
        <v>0</v>
      </c>
      <c r="K122" s="9">
        <f t="shared" si="5"/>
        <v>0</v>
      </c>
      <c r="L122" s="7"/>
      <c r="M122" s="7"/>
      <c r="N122" s="9"/>
      <c r="O122" s="7"/>
      <c r="T122" s="5" t="s">
        <v>137</v>
      </c>
    </row>
    <row r="123" spans="1:20">
      <c r="A123" s="7"/>
      <c r="B123" s="7"/>
      <c r="C123" s="7"/>
      <c r="D123" s="7"/>
      <c r="E123" s="7"/>
      <c r="F123" s="7"/>
      <c r="G123" s="7"/>
      <c r="H123" s="8">
        <f>SUM('PACC - SNCC.F.053'!$D123:$G123)</f>
        <v>0</v>
      </c>
      <c r="I123" s="9"/>
      <c r="J123" s="9">
        <f t="shared" si="4"/>
        <v>0</v>
      </c>
      <c r="K123" s="9">
        <f t="shared" si="5"/>
        <v>0</v>
      </c>
      <c r="L123" s="7"/>
      <c r="M123" s="7"/>
      <c r="N123" s="9"/>
      <c r="O123" s="7"/>
      <c r="T123" s="5" t="s">
        <v>138</v>
      </c>
    </row>
    <row r="124" spans="1:20">
      <c r="A124" s="7"/>
      <c r="B124" s="7"/>
      <c r="C124" s="7"/>
      <c r="D124" s="7"/>
      <c r="E124" s="7"/>
      <c r="F124" s="7"/>
      <c r="G124" s="7"/>
      <c r="H124" s="8">
        <f>SUM('PACC - SNCC.F.053'!$D124:$G124)</f>
        <v>0</v>
      </c>
      <c r="I124" s="9"/>
      <c r="J124" s="9">
        <f t="shared" si="4"/>
        <v>0</v>
      </c>
      <c r="K124" s="9">
        <f t="shared" si="5"/>
        <v>0</v>
      </c>
      <c r="L124" s="7"/>
      <c r="M124" s="7"/>
      <c r="N124" s="9"/>
      <c r="O124" s="7"/>
      <c r="T124" s="5" t="s">
        <v>139</v>
      </c>
    </row>
    <row r="125" spans="1:20">
      <c r="A125" s="7"/>
      <c r="B125" s="7"/>
      <c r="C125" s="7"/>
      <c r="D125" s="7"/>
      <c r="E125" s="7"/>
      <c r="F125" s="7"/>
      <c r="G125" s="7"/>
      <c r="H125" s="8">
        <f>SUM('PACC - SNCC.F.053'!$D125:$G125)</f>
        <v>0</v>
      </c>
      <c r="I125" s="9"/>
      <c r="J125" s="9">
        <f t="shared" si="4"/>
        <v>0</v>
      </c>
      <c r="K125" s="9">
        <f t="shared" si="5"/>
        <v>0</v>
      </c>
      <c r="L125" s="7"/>
      <c r="M125" s="7"/>
      <c r="N125" s="9"/>
      <c r="O125" s="7"/>
      <c r="T125" s="5" t="s">
        <v>140</v>
      </c>
    </row>
    <row r="126" spans="1:20">
      <c r="A126" s="7"/>
      <c r="B126" s="7"/>
      <c r="C126" s="7"/>
      <c r="D126" s="7"/>
      <c r="E126" s="7"/>
      <c r="F126" s="7"/>
      <c r="G126" s="7"/>
      <c r="H126" s="8">
        <f>SUM('PACC - SNCC.F.053'!$D126:$G126)</f>
        <v>0</v>
      </c>
      <c r="I126" s="9"/>
      <c r="J126" s="9">
        <f t="shared" si="4"/>
        <v>0</v>
      </c>
      <c r="K126" s="9">
        <f t="shared" si="5"/>
        <v>0</v>
      </c>
      <c r="L126" s="7"/>
      <c r="M126" s="7"/>
      <c r="N126" s="9"/>
      <c r="O126" s="7"/>
      <c r="T126" s="5" t="s">
        <v>141</v>
      </c>
    </row>
    <row r="127" spans="1:20">
      <c r="A127" s="7"/>
      <c r="B127" s="7"/>
      <c r="C127" s="7"/>
      <c r="D127" s="7"/>
      <c r="E127" s="7"/>
      <c r="F127" s="7"/>
      <c r="G127" s="7"/>
      <c r="H127" s="8">
        <f>SUM('PACC - SNCC.F.053'!$D127:$G127)</f>
        <v>0</v>
      </c>
      <c r="I127" s="9"/>
      <c r="J127" s="9">
        <f t="shared" si="4"/>
        <v>0</v>
      </c>
      <c r="K127" s="9">
        <f t="shared" si="5"/>
        <v>0</v>
      </c>
      <c r="L127" s="7"/>
      <c r="M127" s="7"/>
      <c r="N127" s="9"/>
      <c r="O127" s="7"/>
      <c r="T127" s="5" t="s">
        <v>142</v>
      </c>
    </row>
    <row r="128" spans="1:20">
      <c r="A128" s="7"/>
      <c r="B128" s="7"/>
      <c r="C128" s="7"/>
      <c r="D128" s="7"/>
      <c r="E128" s="7"/>
      <c r="F128" s="7"/>
      <c r="G128" s="7"/>
      <c r="H128" s="8">
        <f>SUM('PACC - SNCC.F.053'!$D128:$G128)</f>
        <v>0</v>
      </c>
      <c r="I128" s="9"/>
      <c r="J128" s="9">
        <f t="shared" si="4"/>
        <v>0</v>
      </c>
      <c r="K128" s="9">
        <f t="shared" si="5"/>
        <v>0</v>
      </c>
      <c r="L128" s="7"/>
      <c r="M128" s="7"/>
      <c r="N128" s="9"/>
      <c r="O128" s="7"/>
      <c r="T128" s="5" t="s">
        <v>143</v>
      </c>
    </row>
    <row r="129" spans="1:20">
      <c r="A129" s="7"/>
      <c r="B129" s="7"/>
      <c r="C129" s="7"/>
      <c r="D129" s="7"/>
      <c r="E129" s="7"/>
      <c r="F129" s="7"/>
      <c r="G129" s="7"/>
      <c r="H129" s="8">
        <f>SUM('PACC - SNCC.F.053'!$D129:$G129)</f>
        <v>0</v>
      </c>
      <c r="I129" s="9"/>
      <c r="J129" s="9">
        <f t="shared" si="4"/>
        <v>0</v>
      </c>
      <c r="K129" s="9">
        <f t="shared" si="5"/>
        <v>0</v>
      </c>
      <c r="L129" s="7"/>
      <c r="M129" s="7"/>
      <c r="N129" s="9"/>
      <c r="O129" s="7"/>
      <c r="T129" s="5" t="s">
        <v>144</v>
      </c>
    </row>
    <row r="130" spans="1:20">
      <c r="A130" s="7"/>
      <c r="B130" s="7"/>
      <c r="C130" s="7"/>
      <c r="D130" s="7"/>
      <c r="E130" s="7"/>
      <c r="F130" s="7"/>
      <c r="G130" s="7"/>
      <c r="H130" s="8">
        <f>SUM('PACC - SNCC.F.053'!$D130:$G130)</f>
        <v>0</v>
      </c>
      <c r="I130" s="9"/>
      <c r="J130" s="9">
        <f t="shared" si="4"/>
        <v>0</v>
      </c>
      <c r="K130" s="9">
        <f t="shared" si="5"/>
        <v>0</v>
      </c>
      <c r="L130" s="7"/>
      <c r="M130" s="7"/>
      <c r="N130" s="9"/>
      <c r="O130" s="7"/>
      <c r="T130" s="5" t="s">
        <v>145</v>
      </c>
    </row>
    <row r="131" spans="1:20">
      <c r="A131" s="7"/>
      <c r="B131" s="7"/>
      <c r="C131" s="7"/>
      <c r="D131" s="7"/>
      <c r="E131" s="7"/>
      <c r="F131" s="7"/>
      <c r="G131" s="7"/>
      <c r="H131" s="8">
        <f>SUM('PACC - SNCC.F.053'!$D131:$G131)</f>
        <v>0</v>
      </c>
      <c r="I131" s="9"/>
      <c r="J131" s="9">
        <f t="shared" si="4"/>
        <v>0</v>
      </c>
      <c r="K131" s="9">
        <f t="shared" si="5"/>
        <v>0</v>
      </c>
      <c r="L131" s="7"/>
      <c r="M131" s="7"/>
      <c r="N131" s="9"/>
      <c r="O131" s="7"/>
      <c r="T131" s="5" t="s">
        <v>146</v>
      </c>
    </row>
    <row r="132" spans="1:20">
      <c r="A132" s="7"/>
      <c r="B132" s="7"/>
      <c r="C132" s="7"/>
      <c r="D132" s="7"/>
      <c r="E132" s="7"/>
      <c r="F132" s="7"/>
      <c r="G132" s="7"/>
      <c r="H132" s="8">
        <f>SUM('PACC - SNCC.F.053'!$D132:$G132)</f>
        <v>0</v>
      </c>
      <c r="I132" s="9"/>
      <c r="J132" s="9">
        <f t="shared" si="4"/>
        <v>0</v>
      </c>
      <c r="K132" s="9">
        <f t="shared" si="5"/>
        <v>0</v>
      </c>
      <c r="L132" s="7"/>
      <c r="M132" s="7"/>
      <c r="N132" s="9"/>
      <c r="O132" s="7"/>
      <c r="T132" s="5" t="s">
        <v>147</v>
      </c>
    </row>
    <row r="133" spans="1:20">
      <c r="A133" s="7"/>
      <c r="B133" s="7"/>
      <c r="C133" s="7"/>
      <c r="D133" s="7"/>
      <c r="E133" s="7"/>
      <c r="F133" s="7"/>
      <c r="G133" s="7"/>
      <c r="H133" s="8">
        <f>SUM('PACC - SNCC.F.053'!$D133:$G133)</f>
        <v>0</v>
      </c>
      <c r="I133" s="9"/>
      <c r="J133" s="9">
        <f t="shared" si="4"/>
        <v>0</v>
      </c>
      <c r="K133" s="9">
        <f t="shared" si="5"/>
        <v>0</v>
      </c>
      <c r="L133" s="7"/>
      <c r="M133" s="7"/>
      <c r="N133" s="9"/>
      <c r="O133" s="7"/>
      <c r="T133" s="5" t="s">
        <v>148</v>
      </c>
    </row>
    <row r="134" spans="1:20">
      <c r="A134" s="7"/>
      <c r="B134" s="7"/>
      <c r="C134" s="7"/>
      <c r="D134" s="7"/>
      <c r="E134" s="7"/>
      <c r="F134" s="7"/>
      <c r="G134" s="7"/>
      <c r="H134" s="8">
        <f>SUM('PACC - SNCC.F.053'!$D134:$G134)</f>
        <v>0</v>
      </c>
      <c r="I134" s="9"/>
      <c r="J134" s="9">
        <f t="shared" si="4"/>
        <v>0</v>
      </c>
      <c r="K134" s="9">
        <f t="shared" si="5"/>
        <v>0</v>
      </c>
      <c r="L134" s="7"/>
      <c r="M134" s="7"/>
      <c r="N134" s="9"/>
      <c r="O134" s="7"/>
      <c r="T134" s="5" t="s">
        <v>149</v>
      </c>
    </row>
    <row r="135" spans="1:20">
      <c r="A135" s="7"/>
      <c r="B135" s="7"/>
      <c r="C135" s="7"/>
      <c r="D135" s="7"/>
      <c r="E135" s="7"/>
      <c r="F135" s="7"/>
      <c r="G135" s="7"/>
      <c r="H135" s="8">
        <f>SUM('PACC - SNCC.F.053'!$D135:$G135)</f>
        <v>0</v>
      </c>
      <c r="I135" s="9"/>
      <c r="J135" s="9">
        <f t="shared" si="4"/>
        <v>0</v>
      </c>
      <c r="K135" s="9">
        <f t="shared" si="5"/>
        <v>0</v>
      </c>
      <c r="L135" s="7"/>
      <c r="M135" s="7"/>
      <c r="N135" s="9"/>
      <c r="O135" s="7"/>
      <c r="T135" s="5" t="s">
        <v>150</v>
      </c>
    </row>
    <row r="136" spans="1:20">
      <c r="A136" s="7"/>
      <c r="B136" s="7"/>
      <c r="C136" s="7"/>
      <c r="D136" s="7"/>
      <c r="E136" s="7"/>
      <c r="F136" s="7"/>
      <c r="G136" s="7"/>
      <c r="H136" s="8">
        <f>SUM('PACC - SNCC.F.053'!$D136:$G136)</f>
        <v>0</v>
      </c>
      <c r="I136" s="9"/>
      <c r="J136" s="9">
        <f t="shared" si="4"/>
        <v>0</v>
      </c>
      <c r="K136" s="9">
        <f t="shared" si="5"/>
        <v>0</v>
      </c>
      <c r="L136" s="7"/>
      <c r="M136" s="7"/>
      <c r="N136" s="9"/>
      <c r="O136" s="7"/>
      <c r="T136" s="5" t="s">
        <v>151</v>
      </c>
    </row>
    <row r="137" spans="1:20">
      <c r="A137" s="7"/>
      <c r="B137" s="7"/>
      <c r="C137" s="7"/>
      <c r="D137" s="7"/>
      <c r="E137" s="7"/>
      <c r="F137" s="7"/>
      <c r="G137" s="7"/>
      <c r="H137" s="8">
        <f>SUM('PACC - SNCC.F.053'!$D137:$G137)</f>
        <v>0</v>
      </c>
      <c r="I137" s="9"/>
      <c r="J137" s="9">
        <f t="shared" si="4"/>
        <v>0</v>
      </c>
      <c r="K137" s="9">
        <f t="shared" si="5"/>
        <v>0</v>
      </c>
      <c r="L137" s="7"/>
      <c r="M137" s="7"/>
      <c r="N137" s="9"/>
      <c r="O137" s="7"/>
      <c r="T137" s="5" t="s">
        <v>152</v>
      </c>
    </row>
    <row r="138" spans="1:20">
      <c r="A138" s="7"/>
      <c r="B138" s="7"/>
      <c r="C138" s="7"/>
      <c r="D138" s="7"/>
      <c r="E138" s="7"/>
      <c r="F138" s="7"/>
      <c r="G138" s="7"/>
      <c r="H138" s="8">
        <f>SUM('PACC - SNCC.F.053'!$D138:$G138)</f>
        <v>0</v>
      </c>
      <c r="I138" s="9"/>
      <c r="J138" s="9">
        <f t="shared" si="4"/>
        <v>0</v>
      </c>
      <c r="K138" s="9">
        <f t="shared" si="5"/>
        <v>0</v>
      </c>
      <c r="L138" s="7"/>
      <c r="M138" s="7"/>
      <c r="N138" s="9"/>
      <c r="O138" s="7"/>
      <c r="T138" s="5" t="s">
        <v>153</v>
      </c>
    </row>
    <row r="139" spans="1:20">
      <c r="A139" s="7"/>
      <c r="B139" s="7"/>
      <c r="C139" s="7"/>
      <c r="D139" s="7"/>
      <c r="E139" s="7"/>
      <c r="F139" s="7"/>
      <c r="G139" s="7"/>
      <c r="H139" s="8">
        <f>SUM('PACC - SNCC.F.053'!$D139:$G139)</f>
        <v>0</v>
      </c>
      <c r="I139" s="9"/>
      <c r="J139" s="9">
        <f t="shared" ref="J139:J146" si="6">+H139*I139</f>
        <v>0</v>
      </c>
      <c r="K139" s="9">
        <f t="shared" ref="K139:K146" si="7">SUM(J139:J143)</f>
        <v>0</v>
      </c>
      <c r="L139" s="7"/>
      <c r="M139" s="7"/>
      <c r="N139" s="9"/>
      <c r="O139" s="7"/>
      <c r="T139" s="5" t="s">
        <v>154</v>
      </c>
    </row>
    <row r="140" spans="1:20">
      <c r="A140" s="7"/>
      <c r="B140" s="7"/>
      <c r="C140" s="7"/>
      <c r="D140" s="7"/>
      <c r="E140" s="7"/>
      <c r="F140" s="7"/>
      <c r="G140" s="7"/>
      <c r="H140" s="8">
        <f>SUM('PACC - SNCC.F.053'!$D140:$G140)</f>
        <v>0</v>
      </c>
      <c r="I140" s="9"/>
      <c r="J140" s="9">
        <f t="shared" si="6"/>
        <v>0</v>
      </c>
      <c r="K140" s="9">
        <f t="shared" si="7"/>
        <v>0</v>
      </c>
      <c r="L140" s="7"/>
      <c r="M140" s="7"/>
      <c r="N140" s="9"/>
      <c r="O140" s="7"/>
      <c r="T140" s="5" t="s">
        <v>155</v>
      </c>
    </row>
    <row r="141" spans="1:20">
      <c r="A141" s="7"/>
      <c r="B141" s="7"/>
      <c r="C141" s="7"/>
      <c r="D141" s="7"/>
      <c r="E141" s="7"/>
      <c r="F141" s="7"/>
      <c r="G141" s="7"/>
      <c r="H141" s="8">
        <f>SUM('PACC - SNCC.F.053'!$D141:$G141)</f>
        <v>0</v>
      </c>
      <c r="I141" s="9"/>
      <c r="J141" s="9">
        <f t="shared" si="6"/>
        <v>0</v>
      </c>
      <c r="K141" s="9">
        <f t="shared" si="7"/>
        <v>0</v>
      </c>
      <c r="L141" s="7"/>
      <c r="M141" s="7"/>
      <c r="N141" s="9"/>
      <c r="O141" s="7"/>
      <c r="T141" s="5" t="s">
        <v>156</v>
      </c>
    </row>
    <row r="142" spans="1:20">
      <c r="A142" s="7"/>
      <c r="B142" s="7"/>
      <c r="C142" s="7"/>
      <c r="D142" s="7"/>
      <c r="E142" s="7"/>
      <c r="F142" s="7"/>
      <c r="G142" s="7"/>
      <c r="H142" s="8">
        <f>SUM('PACC - SNCC.F.053'!$D142:$G142)</f>
        <v>0</v>
      </c>
      <c r="I142" s="9"/>
      <c r="J142" s="9">
        <f t="shared" si="6"/>
        <v>0</v>
      </c>
      <c r="K142" s="9">
        <f t="shared" si="7"/>
        <v>0</v>
      </c>
      <c r="L142" s="7"/>
      <c r="M142" s="7"/>
      <c r="N142" s="9"/>
      <c r="O142" s="7"/>
      <c r="T142" s="5" t="s">
        <v>157</v>
      </c>
    </row>
    <row r="143" spans="1:20">
      <c r="A143" s="7"/>
      <c r="B143" s="7"/>
      <c r="C143" s="7"/>
      <c r="D143" s="7"/>
      <c r="E143" s="7"/>
      <c r="F143" s="7"/>
      <c r="G143" s="7"/>
      <c r="H143" s="8">
        <f>SUM('PACC - SNCC.F.053'!$D143:$G143)</f>
        <v>0</v>
      </c>
      <c r="I143" s="9"/>
      <c r="J143" s="9">
        <f t="shared" si="6"/>
        <v>0</v>
      </c>
      <c r="K143" s="9">
        <f t="shared" si="7"/>
        <v>0</v>
      </c>
      <c r="L143" s="7"/>
      <c r="M143" s="7"/>
      <c r="N143" s="9"/>
      <c r="O143" s="7"/>
      <c r="T143" s="5" t="s">
        <v>158</v>
      </c>
    </row>
    <row r="144" spans="1:20">
      <c r="A144" s="7"/>
      <c r="B144" s="7"/>
      <c r="C144" s="7"/>
      <c r="D144" s="7"/>
      <c r="E144" s="7"/>
      <c r="F144" s="7"/>
      <c r="G144" s="7"/>
      <c r="H144" s="8">
        <f>SUM('PACC - SNCC.F.053'!$D144:$G144)</f>
        <v>0</v>
      </c>
      <c r="I144" s="9"/>
      <c r="J144" s="9">
        <f t="shared" si="6"/>
        <v>0</v>
      </c>
      <c r="K144" s="9">
        <f t="shared" si="7"/>
        <v>0</v>
      </c>
      <c r="L144" s="7"/>
      <c r="M144" s="7"/>
      <c r="N144" s="9"/>
      <c r="O144" s="7"/>
      <c r="T144" s="5" t="s">
        <v>159</v>
      </c>
    </row>
    <row r="145" spans="1:20">
      <c r="A145" s="7"/>
      <c r="B145" s="7"/>
      <c r="C145" s="7"/>
      <c r="D145" s="7"/>
      <c r="E145" s="7"/>
      <c r="F145" s="7"/>
      <c r="G145" s="7"/>
      <c r="H145" s="8">
        <f>SUM('PACC - SNCC.F.053'!$D145:$G145)</f>
        <v>0</v>
      </c>
      <c r="I145" s="9"/>
      <c r="J145" s="9">
        <f t="shared" si="6"/>
        <v>0</v>
      </c>
      <c r="K145" s="9">
        <f t="shared" si="7"/>
        <v>0</v>
      </c>
      <c r="L145" s="7"/>
      <c r="M145" s="7"/>
      <c r="N145" s="9"/>
      <c r="O145" s="7"/>
      <c r="T145" s="5" t="s">
        <v>160</v>
      </c>
    </row>
    <row r="146" spans="1:20">
      <c r="A146" s="7"/>
      <c r="B146" s="7"/>
      <c r="C146" s="7"/>
      <c r="D146" s="7"/>
      <c r="E146" s="7"/>
      <c r="F146" s="7"/>
      <c r="G146" s="7"/>
      <c r="H146" s="8">
        <f>SUM('PACC - SNCC.F.053'!$D146:$G146)</f>
        <v>0</v>
      </c>
      <c r="I146" s="9"/>
      <c r="J146" s="9">
        <f t="shared" si="6"/>
        <v>0</v>
      </c>
      <c r="K146" s="9">
        <f t="shared" si="7"/>
        <v>0</v>
      </c>
      <c r="L146" s="7"/>
      <c r="M146" s="7"/>
      <c r="N146" s="9"/>
      <c r="O146" s="7"/>
      <c r="T146" s="5" t="s">
        <v>161</v>
      </c>
    </row>
    <row r="147" spans="1:20">
      <c r="O147" s="2"/>
      <c r="T147" s="5" t="s">
        <v>162</v>
      </c>
    </row>
    <row r="148" spans="1:20">
      <c r="O148" s="2"/>
      <c r="T148" s="5" t="s">
        <v>163</v>
      </c>
    </row>
    <row r="149" spans="1:20">
      <c r="O149" s="2"/>
      <c r="T149" s="5" t="s">
        <v>164</v>
      </c>
    </row>
    <row r="150" spans="1:20">
      <c r="O150" s="2"/>
      <c r="T150" s="5" t="s">
        <v>165</v>
      </c>
    </row>
    <row r="151" spans="1:20">
      <c r="O151" s="2"/>
      <c r="T151" s="5" t="s">
        <v>166</v>
      </c>
    </row>
    <row r="152" spans="1:20">
      <c r="O152" s="2"/>
      <c r="T152" s="5" t="s">
        <v>167</v>
      </c>
    </row>
    <row r="153" spans="1:20">
      <c r="O153" s="2"/>
      <c r="T153" s="5" t="s">
        <v>168</v>
      </c>
    </row>
    <row r="154" spans="1:20">
      <c r="O154" s="2"/>
      <c r="T154" s="5" t="s">
        <v>169</v>
      </c>
    </row>
    <row r="155" spans="1:20">
      <c r="O155" s="2"/>
      <c r="T155" s="5" t="s">
        <v>170</v>
      </c>
    </row>
    <row r="156" spans="1:20">
      <c r="O156" s="2"/>
      <c r="T156" s="5" t="s">
        <v>171</v>
      </c>
    </row>
    <row r="157" spans="1:20">
      <c r="O157" s="2"/>
      <c r="T157" s="5" t="s">
        <v>172</v>
      </c>
    </row>
    <row r="158" spans="1:20">
      <c r="O158" s="2"/>
      <c r="T158" s="5" t="s">
        <v>173</v>
      </c>
    </row>
    <row r="159" spans="1:20">
      <c r="O159" s="2"/>
      <c r="T159" s="5" t="s">
        <v>174</v>
      </c>
    </row>
    <row r="160" spans="1:20">
      <c r="O160" s="2"/>
      <c r="T160" s="5" t="s">
        <v>175</v>
      </c>
    </row>
    <row r="161" spans="15:20">
      <c r="O161" s="2"/>
      <c r="T161" s="5" t="s">
        <v>176</v>
      </c>
    </row>
    <row r="162" spans="15:20">
      <c r="O162" s="2"/>
      <c r="T162" s="5" t="s">
        <v>177</v>
      </c>
    </row>
    <row r="163" spans="15:20">
      <c r="O163" s="2"/>
      <c r="T163" s="5" t="s">
        <v>178</v>
      </c>
    </row>
    <row r="164" spans="15:20">
      <c r="O164" s="2"/>
      <c r="T164" s="5" t="s">
        <v>179</v>
      </c>
    </row>
    <row r="165" spans="15:20">
      <c r="O165" s="2"/>
      <c r="T165" s="5" t="s">
        <v>180</v>
      </c>
    </row>
    <row r="166" spans="15:20">
      <c r="O166" s="2"/>
      <c r="T166" s="5" t="s">
        <v>181</v>
      </c>
    </row>
    <row r="167" spans="15:20">
      <c r="O167" s="2"/>
      <c r="T167" s="5" t="s">
        <v>182</v>
      </c>
    </row>
    <row r="168" spans="15:20">
      <c r="O168" s="2"/>
      <c r="T168" s="5" t="s">
        <v>183</v>
      </c>
    </row>
    <row r="169" spans="15:20">
      <c r="O169" s="2"/>
      <c r="T169" s="5" t="s">
        <v>184</v>
      </c>
    </row>
    <row r="170" spans="15:20">
      <c r="O170" s="2"/>
      <c r="T170" s="5" t="s">
        <v>185</v>
      </c>
    </row>
    <row r="171" spans="15:20">
      <c r="O171" s="2"/>
      <c r="T171" s="5" t="s">
        <v>186</v>
      </c>
    </row>
    <row r="172" spans="15:20">
      <c r="O172" s="2"/>
      <c r="T172" s="5" t="s">
        <v>187</v>
      </c>
    </row>
    <row r="173" spans="15:20">
      <c r="O173" s="2"/>
      <c r="T173" s="5" t="s">
        <v>188</v>
      </c>
    </row>
    <row r="174" spans="15:20">
      <c r="O174" s="2"/>
      <c r="T174" s="5" t="s">
        <v>189</v>
      </c>
    </row>
    <row r="175" spans="15:20">
      <c r="O175" s="2"/>
      <c r="T175" s="5" t="s">
        <v>190</v>
      </c>
    </row>
    <row r="176" spans="15:20">
      <c r="O176" s="2"/>
      <c r="T176" s="5" t="s">
        <v>191</v>
      </c>
    </row>
    <row r="177" spans="15:20">
      <c r="O177" s="2"/>
      <c r="T177" s="5" t="s">
        <v>192</v>
      </c>
    </row>
    <row r="178" spans="15:20">
      <c r="O178" s="2"/>
      <c r="T178" s="5" t="s">
        <v>193</v>
      </c>
    </row>
    <row r="179" spans="15:20">
      <c r="O179" s="2"/>
      <c r="T179" s="5" t="s">
        <v>194</v>
      </c>
    </row>
    <row r="180" spans="15:20">
      <c r="O180" s="2"/>
      <c r="T180" s="5" t="s">
        <v>195</v>
      </c>
    </row>
    <row r="181" spans="15:20">
      <c r="O181" s="2"/>
      <c r="T181" s="5" t="s">
        <v>196</v>
      </c>
    </row>
    <row r="182" spans="15:20">
      <c r="O182" s="2"/>
      <c r="T182" s="5" t="s">
        <v>197</v>
      </c>
    </row>
    <row r="183" spans="15:20">
      <c r="O183" s="2"/>
      <c r="T183" s="5" t="s">
        <v>198</v>
      </c>
    </row>
    <row r="184" spans="15:20">
      <c r="O184" s="2"/>
      <c r="T184" s="5" t="s">
        <v>199</v>
      </c>
    </row>
    <row r="185" spans="15:20">
      <c r="O185" s="2"/>
      <c r="T185" s="5" t="s">
        <v>200</v>
      </c>
    </row>
    <row r="186" spans="15:20">
      <c r="O186" s="2"/>
      <c r="T186" s="5" t="s">
        <v>201</v>
      </c>
    </row>
    <row r="187" spans="15:20">
      <c r="O187" s="2"/>
      <c r="T187" s="5" t="s">
        <v>202</v>
      </c>
    </row>
    <row r="188" spans="15:20">
      <c r="O188" s="2"/>
      <c r="T188" s="5" t="s">
        <v>203</v>
      </c>
    </row>
    <row r="189" spans="15:20">
      <c r="O189" s="2"/>
      <c r="T189" s="5" t="s">
        <v>204</v>
      </c>
    </row>
    <row r="190" spans="15:20">
      <c r="O190" s="2"/>
      <c r="T190" s="5" t="s">
        <v>205</v>
      </c>
    </row>
    <row r="191" spans="15:20">
      <c r="O191" s="2"/>
      <c r="T191" s="5" t="s">
        <v>206</v>
      </c>
    </row>
    <row r="192" spans="15:20">
      <c r="O192" s="2"/>
      <c r="T192" s="5" t="s">
        <v>207</v>
      </c>
    </row>
    <row r="193" spans="15:20">
      <c r="O193" s="2"/>
      <c r="T193" s="5" t="s">
        <v>208</v>
      </c>
    </row>
    <row r="194" spans="15:20">
      <c r="O194" s="2"/>
      <c r="T194" s="5" t="s">
        <v>209</v>
      </c>
    </row>
    <row r="195" spans="15:20">
      <c r="O195" s="2"/>
      <c r="T195" s="5" t="s">
        <v>210</v>
      </c>
    </row>
    <row r="196" spans="15:20">
      <c r="O196" s="2"/>
      <c r="T196" s="5" t="s">
        <v>211</v>
      </c>
    </row>
    <row r="197" spans="15:20">
      <c r="O197" s="2"/>
      <c r="T197" s="5" t="s">
        <v>212</v>
      </c>
    </row>
    <row r="198" spans="15:20">
      <c r="O198" s="2"/>
      <c r="T198" s="5" t="s">
        <v>213</v>
      </c>
    </row>
    <row r="199" spans="15:20">
      <c r="O199" s="2"/>
      <c r="T199" s="5" t="s">
        <v>214</v>
      </c>
    </row>
    <row r="200" spans="15:20">
      <c r="O200" s="2"/>
      <c r="T200" s="5" t="s">
        <v>215</v>
      </c>
    </row>
    <row r="201" spans="15:20">
      <c r="O201" s="2"/>
      <c r="T201" s="5" t="s">
        <v>216</v>
      </c>
    </row>
    <row r="202" spans="15:20">
      <c r="O202" s="2"/>
      <c r="T202" s="5" t="s">
        <v>217</v>
      </c>
    </row>
    <row r="203" spans="15:20">
      <c r="O203" s="2"/>
      <c r="T203" s="5" t="s">
        <v>218</v>
      </c>
    </row>
    <row r="204" spans="15:20">
      <c r="O204" s="2"/>
      <c r="T204" s="5" t="s">
        <v>219</v>
      </c>
    </row>
    <row r="205" spans="15:20">
      <c r="O205" s="2"/>
      <c r="T205" s="5" t="s">
        <v>220</v>
      </c>
    </row>
    <row r="206" spans="15:20">
      <c r="O206" s="2"/>
      <c r="T206" s="5" t="s">
        <v>221</v>
      </c>
    </row>
    <row r="207" spans="15:20">
      <c r="O207" s="2"/>
      <c r="T207" s="5" t="s">
        <v>222</v>
      </c>
    </row>
    <row r="208" spans="15:20">
      <c r="O208" s="2"/>
      <c r="T208" s="5" t="s">
        <v>223</v>
      </c>
    </row>
    <row r="209" spans="15:20">
      <c r="O209" s="2"/>
      <c r="T209" s="5" t="s">
        <v>224</v>
      </c>
    </row>
    <row r="210" spans="15:20">
      <c r="O210" s="2"/>
      <c r="T210" s="5" t="s">
        <v>225</v>
      </c>
    </row>
    <row r="211" spans="15:20">
      <c r="O211" s="2"/>
      <c r="T211" s="5" t="s">
        <v>226</v>
      </c>
    </row>
    <row r="212" spans="15:20">
      <c r="O212" s="2"/>
      <c r="T212" s="5" t="s">
        <v>227</v>
      </c>
    </row>
    <row r="213" spans="15:20">
      <c r="O213" s="2"/>
      <c r="T213" s="5" t="s">
        <v>228</v>
      </c>
    </row>
    <row r="214" spans="15:20">
      <c r="O214" s="2"/>
      <c r="T214" s="5" t="s">
        <v>229</v>
      </c>
    </row>
    <row r="215" spans="15:20">
      <c r="O215" s="2"/>
      <c r="T215" s="5" t="s">
        <v>230</v>
      </c>
    </row>
    <row r="216" spans="15:20">
      <c r="O216" s="2"/>
      <c r="T216" s="5" t="s">
        <v>231</v>
      </c>
    </row>
    <row r="217" spans="15:20">
      <c r="O217" s="2"/>
      <c r="T217" s="5" t="s">
        <v>232</v>
      </c>
    </row>
    <row r="218" spans="15:20">
      <c r="O218" s="2"/>
      <c r="T218" s="5" t="s">
        <v>233</v>
      </c>
    </row>
    <row r="219" spans="15:20">
      <c r="O219" s="2"/>
      <c r="T219" s="5" t="s">
        <v>234</v>
      </c>
    </row>
    <row r="220" spans="15:20">
      <c r="O220" s="2"/>
      <c r="T220" s="5" t="s">
        <v>235</v>
      </c>
    </row>
    <row r="221" spans="15:20">
      <c r="O221" s="2"/>
      <c r="T221" s="5" t="s">
        <v>236</v>
      </c>
    </row>
    <row r="222" spans="15:20">
      <c r="O222" s="2"/>
      <c r="T222" s="5" t="s">
        <v>237</v>
      </c>
    </row>
    <row r="223" spans="15:20">
      <c r="O223" s="2"/>
      <c r="T223" s="5" t="s">
        <v>238</v>
      </c>
    </row>
    <row r="224" spans="15:20">
      <c r="O224" s="2"/>
      <c r="T224" s="5" t="s">
        <v>239</v>
      </c>
    </row>
    <row r="225" spans="15:20">
      <c r="O225" s="2"/>
      <c r="T225" s="5" t="s">
        <v>240</v>
      </c>
    </row>
    <row r="226" spans="15:20">
      <c r="O226" s="2"/>
      <c r="T226" s="5" t="s">
        <v>241</v>
      </c>
    </row>
    <row r="227" spans="15:20">
      <c r="O227" s="2"/>
      <c r="T227" s="5" t="s">
        <v>242</v>
      </c>
    </row>
    <row r="228" spans="15:20">
      <c r="O228" s="2"/>
      <c r="T228" s="5" t="s">
        <v>243</v>
      </c>
    </row>
    <row r="229" spans="15:20">
      <c r="O229" s="2"/>
      <c r="T229" s="5" t="s">
        <v>244</v>
      </c>
    </row>
    <row r="230" spans="15:20">
      <c r="O230" s="2"/>
      <c r="T230" s="5" t="s">
        <v>245</v>
      </c>
    </row>
    <row r="231" spans="15:20">
      <c r="O231" s="2"/>
      <c r="T231" s="5" t="s">
        <v>246</v>
      </c>
    </row>
    <row r="232" spans="15:20">
      <c r="O232" s="2"/>
      <c r="T232" s="5" t="s">
        <v>247</v>
      </c>
    </row>
    <row r="233" spans="15:20">
      <c r="O233" s="2"/>
      <c r="T233" s="5" t="s">
        <v>248</v>
      </c>
    </row>
    <row r="234" spans="15:20">
      <c r="O234" s="2"/>
      <c r="T234" s="5" t="s">
        <v>249</v>
      </c>
    </row>
    <row r="235" spans="15:20">
      <c r="O235" s="2"/>
      <c r="T235" s="5" t="s">
        <v>250</v>
      </c>
    </row>
    <row r="236" spans="15:20">
      <c r="O236" s="2"/>
      <c r="T236" s="5" t="s">
        <v>251</v>
      </c>
    </row>
    <row r="237" spans="15:20">
      <c r="O237" s="2"/>
      <c r="T237" s="5" t="s">
        <v>252</v>
      </c>
    </row>
    <row r="238" spans="15:20">
      <c r="O238" s="2"/>
      <c r="T238" s="5" t="s">
        <v>253</v>
      </c>
    </row>
    <row r="239" spans="15:20">
      <c r="O239" s="2"/>
      <c r="T239" s="5" t="s">
        <v>254</v>
      </c>
    </row>
    <row r="240" spans="15:20">
      <c r="O240" s="2"/>
      <c r="T240" s="5" t="s">
        <v>255</v>
      </c>
    </row>
    <row r="241" spans="15:20">
      <c r="O241" s="2"/>
      <c r="T241" s="5" t="s">
        <v>256</v>
      </c>
    </row>
    <row r="242" spans="15:20">
      <c r="O242" s="2"/>
      <c r="T242" s="5" t="s">
        <v>257</v>
      </c>
    </row>
    <row r="243" spans="15:20">
      <c r="O243" s="2"/>
      <c r="T243" s="5" t="s">
        <v>258</v>
      </c>
    </row>
    <row r="244" spans="15:20">
      <c r="O244" s="2"/>
      <c r="T244" s="5" t="s">
        <v>259</v>
      </c>
    </row>
    <row r="245" spans="15:20">
      <c r="O245" s="2"/>
      <c r="T245" s="5" t="s">
        <v>260</v>
      </c>
    </row>
    <row r="246" spans="15:20">
      <c r="O246" s="2"/>
      <c r="T246" s="5" t="s">
        <v>261</v>
      </c>
    </row>
    <row r="247" spans="15:20">
      <c r="O247" s="2"/>
      <c r="T247" s="5" t="s">
        <v>262</v>
      </c>
    </row>
    <row r="248" spans="15:20">
      <c r="O248" s="2"/>
      <c r="T248" s="5" t="s">
        <v>263</v>
      </c>
    </row>
    <row r="249" spans="15:20">
      <c r="O249" s="2"/>
      <c r="T249" s="5" t="s">
        <v>264</v>
      </c>
    </row>
    <row r="250" spans="15:20">
      <c r="O250" s="2"/>
      <c r="T250" s="5" t="s">
        <v>265</v>
      </c>
    </row>
    <row r="251" spans="15:20">
      <c r="O251" s="2"/>
      <c r="T251" s="5" t="s">
        <v>266</v>
      </c>
    </row>
    <row r="252" spans="15:20">
      <c r="O252" s="2"/>
      <c r="T252" s="5" t="s">
        <v>267</v>
      </c>
    </row>
    <row r="253" spans="15:20">
      <c r="O253" s="2"/>
      <c r="T253" s="5" t="s">
        <v>268</v>
      </c>
    </row>
    <row r="254" spans="15:20">
      <c r="O254" s="2"/>
      <c r="T254" s="5" t="s">
        <v>269</v>
      </c>
    </row>
    <row r="255" spans="15:20">
      <c r="O255" s="2"/>
      <c r="T255" s="5" t="s">
        <v>270</v>
      </c>
    </row>
    <row r="256" spans="15:20">
      <c r="O256" s="2"/>
      <c r="T256" s="5" t="s">
        <v>271</v>
      </c>
    </row>
    <row r="257" spans="15:20">
      <c r="O257" s="2"/>
      <c r="T257" s="5" t="s">
        <v>272</v>
      </c>
    </row>
    <row r="258" spans="15:20">
      <c r="O258" s="2"/>
      <c r="T258" s="5" t="s">
        <v>273</v>
      </c>
    </row>
    <row r="259" spans="15:20">
      <c r="O259" s="2"/>
      <c r="T259" s="5" t="s">
        <v>274</v>
      </c>
    </row>
    <row r="260" spans="15:20">
      <c r="O260" s="2"/>
      <c r="T260" s="5" t="s">
        <v>275</v>
      </c>
    </row>
    <row r="261" spans="15:20">
      <c r="O261" s="2"/>
      <c r="T261" s="5" t="s">
        <v>276</v>
      </c>
    </row>
    <row r="262" spans="15:20">
      <c r="O262" s="2"/>
      <c r="T262" s="5" t="s">
        <v>277</v>
      </c>
    </row>
    <row r="263" spans="15:20">
      <c r="O263" s="2"/>
      <c r="T263" s="5" t="s">
        <v>278</v>
      </c>
    </row>
    <row r="264" spans="15:20">
      <c r="O264" s="2"/>
      <c r="T264" s="5" t="s">
        <v>279</v>
      </c>
    </row>
    <row r="265" spans="15:20">
      <c r="O265" s="2"/>
      <c r="T265" s="5" t="s">
        <v>280</v>
      </c>
    </row>
    <row r="266" spans="15:20">
      <c r="O266" s="2"/>
      <c r="T266" s="4" t="s">
        <v>14</v>
      </c>
    </row>
    <row r="267" spans="15:20">
      <c r="O267" s="2"/>
      <c r="T267" s="5" t="s">
        <v>281</v>
      </c>
    </row>
    <row r="268" spans="15:20">
      <c r="O268" s="2"/>
      <c r="T268" s="5" t="s">
        <v>282</v>
      </c>
    </row>
    <row r="269" spans="15:20">
      <c r="O269" s="2"/>
      <c r="T269" s="5" t="s">
        <v>283</v>
      </c>
    </row>
    <row r="270" spans="15:20">
      <c r="O270" s="2"/>
      <c r="T270" s="5" t="s">
        <v>284</v>
      </c>
    </row>
    <row r="271" spans="15:20">
      <c r="O271" s="2"/>
      <c r="T271" s="5" t="s">
        <v>285</v>
      </c>
    </row>
    <row r="272" spans="15:20">
      <c r="O272" s="2"/>
      <c r="T272" s="5" t="s">
        <v>286</v>
      </c>
    </row>
    <row r="273" spans="15:20">
      <c r="O273" s="2"/>
      <c r="T273" s="5" t="s">
        <v>287</v>
      </c>
    </row>
    <row r="274" spans="15:20">
      <c r="O274" s="2"/>
      <c r="T274" s="5" t="s">
        <v>288</v>
      </c>
    </row>
    <row r="275" spans="15:20">
      <c r="O275" s="2"/>
      <c r="T275" s="5" t="s">
        <v>289</v>
      </c>
    </row>
    <row r="276" spans="15:20">
      <c r="O276" s="2"/>
      <c r="T276" s="5" t="s">
        <v>290</v>
      </c>
    </row>
    <row r="277" spans="15:20">
      <c r="O277" s="2"/>
      <c r="T277" s="5" t="s">
        <v>291</v>
      </c>
    </row>
    <row r="278" spans="15:20">
      <c r="O278" s="2"/>
      <c r="T278" s="5" t="s">
        <v>292</v>
      </c>
    </row>
    <row r="279" spans="15:20">
      <c r="O279" s="2"/>
      <c r="T279" s="5" t="s">
        <v>293</v>
      </c>
    </row>
    <row r="280" spans="15:20">
      <c r="O280" s="2"/>
      <c r="T280" s="5" t="s">
        <v>294</v>
      </c>
    </row>
    <row r="281" spans="15:20">
      <c r="O281" s="2"/>
      <c r="T281" s="5" t="s">
        <v>295</v>
      </c>
    </row>
    <row r="282" spans="15:20">
      <c r="O282" s="2"/>
      <c r="T282" s="5" t="s">
        <v>296</v>
      </c>
    </row>
    <row r="283" spans="15:20">
      <c r="O283" s="2"/>
      <c r="T283" s="5" t="s">
        <v>297</v>
      </c>
    </row>
    <row r="284" spans="15:20">
      <c r="O284" s="2"/>
      <c r="T284" s="5" t="s">
        <v>298</v>
      </c>
    </row>
    <row r="285" spans="15:20">
      <c r="O285" s="2"/>
      <c r="T285" s="5" t="s">
        <v>299</v>
      </c>
    </row>
    <row r="286" spans="15:20">
      <c r="O286" s="2"/>
      <c r="T286" s="5" t="s">
        <v>300</v>
      </c>
    </row>
    <row r="287" spans="15:20">
      <c r="O287" s="2"/>
      <c r="T287" s="5" t="s">
        <v>301</v>
      </c>
    </row>
    <row r="288" spans="15:20">
      <c r="O288" s="2"/>
      <c r="T288" s="5" t="s">
        <v>302</v>
      </c>
    </row>
    <row r="289" spans="15:20">
      <c r="O289" s="2"/>
      <c r="T289" s="5" t="s">
        <v>303</v>
      </c>
    </row>
    <row r="290" spans="15:20">
      <c r="O290" s="2"/>
      <c r="T290" s="5" t="s">
        <v>304</v>
      </c>
    </row>
    <row r="291" spans="15:20">
      <c r="O291" s="2"/>
      <c r="T291" s="5" t="s">
        <v>305</v>
      </c>
    </row>
    <row r="292" spans="15:20">
      <c r="O292" s="2"/>
      <c r="T292" s="5" t="s">
        <v>306</v>
      </c>
    </row>
    <row r="293" spans="15:20">
      <c r="O293" s="2"/>
      <c r="T293" s="5" t="s">
        <v>307</v>
      </c>
    </row>
    <row r="294" spans="15:20">
      <c r="O294" s="2"/>
      <c r="T294" s="5" t="s">
        <v>308</v>
      </c>
    </row>
    <row r="295" spans="15:20">
      <c r="O295" s="2"/>
      <c r="T295" s="5" t="s">
        <v>309</v>
      </c>
    </row>
    <row r="296" spans="15:20">
      <c r="O296" s="2"/>
      <c r="T296" s="5" t="s">
        <v>310</v>
      </c>
    </row>
    <row r="297" spans="15:20">
      <c r="O297" s="2"/>
      <c r="T297" s="5" t="s">
        <v>311</v>
      </c>
    </row>
    <row r="298" spans="15:20">
      <c r="O298" s="2"/>
      <c r="T298" s="5" t="s">
        <v>312</v>
      </c>
    </row>
    <row r="299" spans="15:20">
      <c r="O299" s="2"/>
      <c r="T299" s="5" t="s">
        <v>313</v>
      </c>
    </row>
    <row r="300" spans="15:20">
      <c r="O300" s="2"/>
      <c r="T300" s="5" t="s">
        <v>314</v>
      </c>
    </row>
    <row r="301" spans="15:20">
      <c r="O301" s="2"/>
      <c r="T301" s="5" t="s">
        <v>315</v>
      </c>
    </row>
    <row r="302" spans="15:20">
      <c r="O302" s="2"/>
      <c r="T302" s="5" t="s">
        <v>316</v>
      </c>
    </row>
    <row r="303" spans="15:20">
      <c r="O303" s="2"/>
      <c r="T303" s="5" t="s">
        <v>317</v>
      </c>
    </row>
    <row r="304" spans="15:20">
      <c r="O304" s="2"/>
      <c r="T304" s="5" t="s">
        <v>318</v>
      </c>
    </row>
    <row r="305" spans="15:20">
      <c r="O305" s="2"/>
      <c r="T305" s="5" t="s">
        <v>319</v>
      </c>
    </row>
    <row r="306" spans="15:20">
      <c r="O306" s="2"/>
      <c r="T306" s="5" t="s">
        <v>320</v>
      </c>
    </row>
    <row r="307" spans="15:20">
      <c r="O307" s="2"/>
      <c r="T307" s="5" t="s">
        <v>321</v>
      </c>
    </row>
    <row r="308" spans="15:20">
      <c r="O308" s="2"/>
      <c r="T308" s="5" t="s">
        <v>322</v>
      </c>
    </row>
    <row r="309" spans="15:20">
      <c r="O309" s="2"/>
      <c r="T309" s="5" t="s">
        <v>323</v>
      </c>
    </row>
    <row r="310" spans="15:20">
      <c r="O310" s="2"/>
      <c r="T310" s="5" t="s">
        <v>324</v>
      </c>
    </row>
    <row r="311" spans="15:20">
      <c r="O311" s="2"/>
      <c r="T311" s="5" t="s">
        <v>325</v>
      </c>
    </row>
    <row r="312" spans="15:20">
      <c r="O312" s="2"/>
      <c r="T312" s="5" t="s">
        <v>326</v>
      </c>
    </row>
    <row r="313" spans="15:20">
      <c r="O313" s="2"/>
      <c r="T313" s="5" t="s">
        <v>327</v>
      </c>
    </row>
    <row r="314" spans="15:20">
      <c r="O314" s="2"/>
      <c r="T314" s="5" t="s">
        <v>328</v>
      </c>
    </row>
    <row r="315" spans="15:20">
      <c r="O315" s="2"/>
      <c r="T315" s="5" t="s">
        <v>329</v>
      </c>
    </row>
    <row r="316" spans="15:20">
      <c r="O316" s="2"/>
      <c r="T316" s="5" t="s">
        <v>330</v>
      </c>
    </row>
    <row r="317" spans="15:20">
      <c r="O317" s="2"/>
      <c r="T317" s="5" t="s">
        <v>331</v>
      </c>
    </row>
    <row r="318" spans="15:20">
      <c r="O318" s="2"/>
      <c r="T318" s="5" t="s">
        <v>332</v>
      </c>
    </row>
    <row r="319" spans="15:20">
      <c r="O319" s="2"/>
      <c r="T319" s="5" t="s">
        <v>333</v>
      </c>
    </row>
    <row r="320" spans="15:20">
      <c r="O320" s="2"/>
      <c r="T320" s="5" t="s">
        <v>334</v>
      </c>
    </row>
    <row r="321" spans="15:20">
      <c r="O321" s="2"/>
      <c r="T321" s="5" t="s">
        <v>335</v>
      </c>
    </row>
    <row r="322" spans="15:20">
      <c r="O322" s="2"/>
      <c r="T322" s="5" t="s">
        <v>336</v>
      </c>
    </row>
    <row r="323" spans="15:20">
      <c r="O323" s="2"/>
      <c r="T323" s="5" t="s">
        <v>337</v>
      </c>
    </row>
    <row r="324" spans="15:20">
      <c r="O324" s="2"/>
      <c r="T324" s="5" t="s">
        <v>338</v>
      </c>
    </row>
    <row r="325" spans="15:20">
      <c r="O325" s="2"/>
      <c r="T325" s="5" t="s">
        <v>339</v>
      </c>
    </row>
    <row r="326" spans="15:20">
      <c r="O326" s="2"/>
      <c r="T326" s="5" t="s">
        <v>340</v>
      </c>
    </row>
    <row r="327" spans="15:20">
      <c r="O327" s="2"/>
      <c r="T327" s="5" t="s">
        <v>341</v>
      </c>
    </row>
    <row r="328" spans="15:20">
      <c r="O328" s="2"/>
      <c r="T328" s="5" t="s">
        <v>342</v>
      </c>
    </row>
    <row r="329" spans="15:20">
      <c r="O329" s="2"/>
      <c r="T329" s="5" t="s">
        <v>343</v>
      </c>
    </row>
    <row r="330" spans="15:20">
      <c r="O330" s="2"/>
      <c r="T330" s="5" t="s">
        <v>344</v>
      </c>
    </row>
    <row r="331" spans="15:20">
      <c r="O331" s="2"/>
      <c r="T331" s="5" t="s">
        <v>345</v>
      </c>
    </row>
    <row r="332" spans="15:20">
      <c r="O332" s="2"/>
      <c r="T332" s="5" t="s">
        <v>346</v>
      </c>
    </row>
    <row r="333" spans="15:20">
      <c r="O333" s="2"/>
      <c r="T333" s="5" t="s">
        <v>347</v>
      </c>
    </row>
    <row r="334" spans="15:20">
      <c r="O334" s="2"/>
      <c r="T334" s="5" t="s">
        <v>348</v>
      </c>
    </row>
    <row r="335" spans="15:20">
      <c r="O335" s="2"/>
      <c r="T335" s="5" t="s">
        <v>349</v>
      </c>
    </row>
    <row r="336" spans="15:20">
      <c r="O336" s="2"/>
      <c r="T336" s="5" t="s">
        <v>350</v>
      </c>
    </row>
    <row r="337" spans="15:20">
      <c r="O337" s="2"/>
      <c r="T337" s="5" t="s">
        <v>351</v>
      </c>
    </row>
    <row r="338" spans="15:20">
      <c r="O338" s="2"/>
      <c r="T338" s="5" t="s">
        <v>352</v>
      </c>
    </row>
    <row r="339" spans="15:20">
      <c r="O339" s="2"/>
      <c r="T339" s="5" t="s">
        <v>353</v>
      </c>
    </row>
    <row r="340" spans="15:20">
      <c r="O340" s="2"/>
      <c r="T340" s="5" t="s">
        <v>354</v>
      </c>
    </row>
    <row r="341" spans="15:20">
      <c r="O341" s="2"/>
      <c r="T341" s="5" t="s">
        <v>355</v>
      </c>
    </row>
    <row r="342" spans="15:20">
      <c r="O342" s="2"/>
      <c r="T342" s="5" t="s">
        <v>356</v>
      </c>
    </row>
    <row r="343" spans="15:20">
      <c r="O343" s="2"/>
      <c r="T343" s="5" t="s">
        <v>357</v>
      </c>
    </row>
    <row r="344" spans="15:20">
      <c r="O344" s="2"/>
      <c r="T344" s="5" t="s">
        <v>358</v>
      </c>
    </row>
    <row r="345" spans="15:20">
      <c r="O345" s="2"/>
      <c r="T345" s="5" t="s">
        <v>359</v>
      </c>
    </row>
    <row r="346" spans="15:20">
      <c r="O346" s="2"/>
      <c r="T346" s="5" t="s">
        <v>360</v>
      </c>
    </row>
    <row r="347" spans="15:20">
      <c r="O347" s="2"/>
      <c r="T347" s="5" t="s">
        <v>361</v>
      </c>
    </row>
    <row r="348" spans="15:20">
      <c r="O348" s="2"/>
      <c r="T348" s="5" t="s">
        <v>362</v>
      </c>
    </row>
    <row r="349" spans="15:20">
      <c r="O349" s="2"/>
      <c r="T349" s="5" t="s">
        <v>363</v>
      </c>
    </row>
    <row r="350" spans="15:20">
      <c r="O350" s="2"/>
      <c r="T350" s="5" t="s">
        <v>364</v>
      </c>
    </row>
    <row r="351" spans="15:20">
      <c r="O351" s="2"/>
      <c r="T351" s="5" t="s">
        <v>365</v>
      </c>
    </row>
    <row r="352" spans="15:20">
      <c r="O352" s="2"/>
      <c r="T352" s="5" t="s">
        <v>366</v>
      </c>
    </row>
    <row r="353" spans="15:20">
      <c r="O353" s="2"/>
      <c r="T353" s="5" t="s">
        <v>367</v>
      </c>
    </row>
    <row r="354" spans="15:20">
      <c r="O354" s="2"/>
      <c r="T354" s="5" t="s">
        <v>368</v>
      </c>
    </row>
    <row r="355" spans="15:20">
      <c r="O355" s="2"/>
      <c r="T355" s="5" t="s">
        <v>369</v>
      </c>
    </row>
    <row r="356" spans="15:20">
      <c r="O356" s="2"/>
      <c r="T356" s="5" t="s">
        <v>370</v>
      </c>
    </row>
    <row r="357" spans="15:20">
      <c r="O357" s="2"/>
      <c r="T357" s="5" t="s">
        <v>371</v>
      </c>
    </row>
    <row r="358" spans="15:20">
      <c r="O358" s="2"/>
      <c r="T358" s="5" t="s">
        <v>372</v>
      </c>
    </row>
    <row r="359" spans="15:20">
      <c r="O359" s="2"/>
      <c r="T359" s="5" t="s">
        <v>373</v>
      </c>
    </row>
    <row r="360" spans="15:20">
      <c r="O360" s="2"/>
      <c r="T360" s="5" t="s">
        <v>374</v>
      </c>
    </row>
    <row r="361" spans="15:20">
      <c r="O361" s="2"/>
      <c r="T361" s="5" t="s">
        <v>375</v>
      </c>
    </row>
    <row r="362" spans="15:20">
      <c r="O362" s="2"/>
      <c r="T362" s="5" t="s">
        <v>376</v>
      </c>
    </row>
    <row r="363" spans="15:20">
      <c r="O363" s="2"/>
    </row>
    <row r="364" spans="15:20">
      <c r="O364" s="2"/>
    </row>
    <row r="365" spans="15:20">
      <c r="O365" s="2"/>
    </row>
    <row r="366" spans="15:20">
      <c r="O366" s="2"/>
    </row>
    <row r="367" spans="15:20">
      <c r="O367" s="2"/>
    </row>
    <row r="368" spans="15:20">
      <c r="O368" s="2"/>
    </row>
    <row r="369" spans="15:15">
      <c r="O369" s="2"/>
    </row>
    <row r="370" spans="15:15">
      <c r="O370" s="2"/>
    </row>
    <row r="371" spans="15:15">
      <c r="O371" s="2"/>
    </row>
  </sheetData>
  <mergeCells count="4">
    <mergeCell ref="D9:G9"/>
    <mergeCell ref="A7:B7"/>
    <mergeCell ref="A3:A5"/>
    <mergeCell ref="A6:O6"/>
  </mergeCells>
  <phoneticPr fontId="11" type="noConversion"/>
  <dataValidations xWindow="737" yWindow="459" count="12">
    <dataValidation allowBlank="1" showInputMessage="1" showErrorMessage="1" promptTitle="PACC" prompt="Este valor se calculará automáticamente, resultado de la multiplicación de la cantidad total por el precio unitario estimado." sqref="J11:J146"/>
    <dataValidation allowBlank="1" showInputMessage="1" showErrorMessage="1" promptTitle="PACC" prompt="La cantidad total resultará de la suma de las cantidades requeridas en cada trimestre. " sqref="H11:H146"/>
    <dataValidation type="list" allowBlank="1" showInputMessage="1" showErrorMessage="1" promptTitle="PACC" prompt="Seleccione el Código de Bienes y Servicios._x000a_" sqref="A11:A146">
      <formula1>$T$11:$T$362</formula1>
    </dataValidation>
    <dataValidation allowBlank="1" showInputMessage="1" showErrorMessage="1" promptTitle="PACC" prompt="Digite la descripción de la compra o contratación." sqref="B11:B146"/>
    <dataValidation allowBlank="1" showInputMessage="1" showErrorMessage="1" promptTitle="PACC" prompt="Digite la unidad de medida._x000a__x000a_" sqref="C11:C146"/>
    <dataValidation allowBlank="1" showInputMessage="1" showErrorMessage="1" promptTitle="PACC" prompt="Digite la cantidad requerida en este período._x000a_" sqref="D11:G11 D107:G146 D16:G16"/>
    <dataValidation allowBlank="1" showInputMessage="1" showErrorMessage="1" promptTitle="PACC" prompt="Digite el precio unitario estimado._x000a_" sqref="I11:I146"/>
    <dataValidation allowBlank="1" showInputMessage="1" showErrorMessage="1" promptTitle="PACC" prompt="Este valor se calculará sumando los costos totales que posean el mismo Código de Catálogo de Bienes y Servicios." sqref="K11:K146"/>
    <dataValidation allowBlank="1" showInputMessage="1" showErrorMessage="1" promptTitle="PACC" prompt="Digite la fuente de financiamiento del procedimiento de referencia." sqref="M11:M146"/>
    <dataValidation allowBlank="1" showInputMessage="1" showErrorMessage="1" promptTitle="PACC" prompt="Digite el valor adquirido." sqref="N11:N146"/>
    <dataValidation allowBlank="1" showInputMessage="1" showErrorMessage="1" promptTitle="PACC" prompt="Digite las observaciones que considere." sqref="O11:O146"/>
    <dataValidation type="list" allowBlank="1" showInputMessage="1" showErrorMessage="1" promptTitle="PACC" prompt="Seleccione el procedimiento de selección." sqref="L11:L146">
      <formula1>$W$11:$W$17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W500"/>
  <sheetViews>
    <sheetView tabSelected="1" zoomScale="81" zoomScaleNormal="81" workbookViewId="0">
      <selection activeCell="F479" sqref="F479"/>
    </sheetView>
  </sheetViews>
  <sheetFormatPr baseColWidth="10" defaultColWidth="11.42578125" defaultRowHeight="18"/>
  <cols>
    <col min="1" max="1" width="75" style="25" customWidth="1"/>
    <col min="2" max="2" width="53.5703125" style="25" customWidth="1"/>
    <col min="3" max="3" width="25.140625" style="25" customWidth="1"/>
    <col min="4" max="4" width="9.5703125" style="25" customWidth="1"/>
    <col min="5" max="5" width="8" style="25" customWidth="1"/>
    <col min="6" max="7" width="7.42578125" style="25" customWidth="1"/>
    <col min="8" max="8" width="19.140625" style="25" customWidth="1"/>
    <col min="9" max="9" width="20.140625" style="25" customWidth="1"/>
    <col min="10" max="10" width="19.7109375" style="25" customWidth="1"/>
    <col min="11" max="11" width="36.7109375" style="25" customWidth="1"/>
    <col min="12" max="12" width="46.7109375" style="25" customWidth="1"/>
    <col min="13" max="13" width="33.85546875" style="25" customWidth="1"/>
    <col min="14" max="14" width="39.28515625" style="25" customWidth="1"/>
    <col min="15" max="15" width="37.7109375" style="25" customWidth="1"/>
    <col min="16" max="16" width="19.42578125" style="25" customWidth="1"/>
    <col min="17" max="17" width="18.85546875" style="25" customWidth="1"/>
    <col min="18" max="18" width="17.140625" style="25" customWidth="1"/>
    <col min="19" max="19" width="21.42578125" style="25" customWidth="1"/>
    <col min="20" max="20" width="64.5703125" style="25" hidden="1" customWidth="1"/>
    <col min="21" max="21" width="20.85546875" style="25" customWidth="1"/>
    <col min="22" max="22" width="0" style="25" hidden="1" customWidth="1"/>
    <col min="23" max="23" width="52.28515625" style="25" hidden="1" customWidth="1"/>
    <col min="24" max="24" width="17.7109375" style="25" customWidth="1"/>
    <col min="25" max="16384" width="11.42578125" style="25"/>
  </cols>
  <sheetData>
    <row r="1" spans="1:23" ht="18.75" thickBot="1"/>
    <row r="2" spans="1:23" ht="23.25" customHeight="1">
      <c r="A2" s="10" t="s">
        <v>25</v>
      </c>
      <c r="N2" s="14" t="s">
        <v>2</v>
      </c>
      <c r="O2" s="23">
        <v>42272</v>
      </c>
    </row>
    <row r="3" spans="1:23" ht="22.5" customHeight="1">
      <c r="A3" s="46"/>
      <c r="N3" s="15" t="s">
        <v>3</v>
      </c>
      <c r="O3" s="24"/>
    </row>
    <row r="4" spans="1:23" ht="20.25">
      <c r="A4" s="46"/>
      <c r="B4" s="26"/>
      <c r="C4" s="26"/>
      <c r="D4" s="26"/>
      <c r="E4" s="26"/>
      <c r="F4" s="26"/>
      <c r="G4" s="26"/>
      <c r="H4" s="26"/>
      <c r="I4" s="26"/>
      <c r="J4" s="26"/>
      <c r="K4" s="26"/>
      <c r="N4" s="15" t="s">
        <v>4</v>
      </c>
      <c r="O4" s="16">
        <v>1</v>
      </c>
    </row>
    <row r="5" spans="1:23" ht="17.25" customHeight="1" thickBot="1">
      <c r="A5" s="46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>
      <c r="A6" s="47" t="s">
        <v>512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23">
      <c r="A7" s="45" t="s">
        <v>511</v>
      </c>
      <c r="B7" s="45"/>
      <c r="C7" s="12"/>
      <c r="D7" s="12"/>
      <c r="E7" s="12"/>
      <c r="F7" s="12"/>
      <c r="G7" s="12"/>
      <c r="H7" s="12"/>
      <c r="I7" s="12"/>
      <c r="J7" s="12"/>
      <c r="K7" s="12"/>
    </row>
    <row r="8" spans="1:23" ht="18.75" thickBot="1"/>
    <row r="9" spans="1:23" ht="23.25" customHeight="1">
      <c r="C9" s="3"/>
      <c r="D9" s="42" t="s">
        <v>15</v>
      </c>
      <c r="E9" s="43"/>
      <c r="F9" s="43"/>
      <c r="G9" s="44"/>
      <c r="H9" s="3"/>
      <c r="I9" s="3"/>
      <c r="J9" s="3"/>
      <c r="K9" s="3"/>
    </row>
    <row r="10" spans="1:23" ht="165.75" customHeight="1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482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>
      <c r="A11" t="s">
        <v>32</v>
      </c>
      <c r="B11" s="30" t="s">
        <v>485</v>
      </c>
      <c r="C11" t="s">
        <v>484</v>
      </c>
      <c r="D11" s="31">
        <v>400</v>
      </c>
      <c r="E11" s="31"/>
      <c r="F11" s="31"/>
      <c r="G11" s="31"/>
      <c r="H11" s="31">
        <f>(D11+E11+F11+G11)</f>
        <v>400</v>
      </c>
      <c r="I11" s="32">
        <v>104.72499999999999</v>
      </c>
      <c r="J11" s="32">
        <f>(Tabla13[[#This Row],[CANTIDAD TOTAL]]*Tabla13[[#This Row],[PRECIO UNITARIO ESTIMADO]])</f>
        <v>41890</v>
      </c>
      <c r="K11" s="32">
        <v>41890</v>
      </c>
      <c r="L11" t="s">
        <v>513</v>
      </c>
      <c r="M11" t="s">
        <v>510</v>
      </c>
      <c r="N11" s="29"/>
      <c r="O11" s="28"/>
      <c r="T11" s="5" t="s">
        <v>26</v>
      </c>
      <c r="W11" s="13" t="s">
        <v>23</v>
      </c>
    </row>
    <row r="12" spans="1:23" ht="30">
      <c r="A12" t="s">
        <v>55</v>
      </c>
      <c r="B12" s="30" t="s">
        <v>514</v>
      </c>
      <c r="C12" t="s">
        <v>484</v>
      </c>
      <c r="D12" s="31"/>
      <c r="E12" s="31">
        <v>1</v>
      </c>
      <c r="F12" s="31"/>
      <c r="G12" s="31"/>
      <c r="H12" s="31">
        <f t="shared" ref="H12:H75" si="0">(D12+E12+F12+G12)</f>
        <v>1</v>
      </c>
      <c r="I12" s="32">
        <v>145000</v>
      </c>
      <c r="J12" s="32">
        <f>(Tabla13[[#This Row],[CANTIDAD TOTAL]]*Tabla13[[#This Row],[PRECIO UNITARIO ESTIMADO]])</f>
        <v>145000</v>
      </c>
      <c r="K12" s="32">
        <f>(J12+J13)</f>
        <v>197168.96</v>
      </c>
      <c r="L12" t="s">
        <v>515</v>
      </c>
      <c r="M12" t="s">
        <v>510</v>
      </c>
      <c r="N12" s="29"/>
      <c r="O12" s="28"/>
      <c r="T12" s="5" t="s">
        <v>27</v>
      </c>
      <c r="W12" s="13" t="s">
        <v>24</v>
      </c>
    </row>
    <row r="13" spans="1:23">
      <c r="A13"/>
      <c r="B13" s="30" t="s">
        <v>516</v>
      </c>
      <c r="C13" t="s">
        <v>484</v>
      </c>
      <c r="D13" s="31"/>
      <c r="E13" s="31">
        <v>1</v>
      </c>
      <c r="F13" s="31"/>
      <c r="G13" s="31"/>
      <c r="H13" s="31">
        <f t="shared" si="0"/>
        <v>1</v>
      </c>
      <c r="I13" s="32">
        <v>52168.959999999999</v>
      </c>
      <c r="J13" s="32">
        <f>(Tabla13[[#This Row],[CANTIDAD TOTAL]]*Tabla13[[#This Row],[PRECIO UNITARIO ESTIMADO]])</f>
        <v>52168.959999999999</v>
      </c>
      <c r="K13" s="32"/>
      <c r="L13"/>
      <c r="M13" t="s">
        <v>510</v>
      </c>
      <c r="N13" s="29"/>
      <c r="O13" s="28"/>
      <c r="T13" s="5" t="s">
        <v>28</v>
      </c>
      <c r="W13" s="13" t="s">
        <v>22</v>
      </c>
    </row>
    <row r="14" spans="1:23">
      <c r="A14" t="s">
        <v>57</v>
      </c>
      <c r="B14" s="30" t="s">
        <v>517</v>
      </c>
      <c r="C14" t="s">
        <v>509</v>
      </c>
      <c r="D14" s="31">
        <v>1000</v>
      </c>
      <c r="E14" s="31"/>
      <c r="F14" s="31"/>
      <c r="G14" s="31"/>
      <c r="H14" s="31">
        <f t="shared" si="0"/>
        <v>1000</v>
      </c>
      <c r="I14" s="32">
        <v>163</v>
      </c>
      <c r="J14" s="32">
        <f>(Tabla13[[#This Row],[CANTIDAD TOTAL]]*Tabla13[[#This Row],[PRECIO UNITARIO ESTIMADO]])</f>
        <v>163000</v>
      </c>
      <c r="K14" s="32">
        <f>(J14+J15+J16)</f>
        <v>1188067</v>
      </c>
      <c r="L14" t="s">
        <v>513</v>
      </c>
      <c r="M14" t="s">
        <v>510</v>
      </c>
      <c r="N14"/>
      <c r="O14" s="28"/>
      <c r="T14" s="5" t="s">
        <v>29</v>
      </c>
      <c r="W14" s="13" t="s">
        <v>21</v>
      </c>
    </row>
    <row r="15" spans="1:23">
      <c r="A15"/>
      <c r="B15" s="30" t="s">
        <v>486</v>
      </c>
      <c r="C15" t="s">
        <v>506</v>
      </c>
      <c r="D15" s="31">
        <v>1563</v>
      </c>
      <c r="E15" s="31">
        <v>1639</v>
      </c>
      <c r="F15" s="31">
        <v>71</v>
      </c>
      <c r="G15" s="31">
        <v>10</v>
      </c>
      <c r="H15" s="31">
        <f t="shared" si="0"/>
        <v>3283</v>
      </c>
      <c r="I15" s="32">
        <v>269.39999999999998</v>
      </c>
      <c r="J15" s="32">
        <f>(Tabla13[[#This Row],[CANTIDAD TOTAL]]*Tabla13[[#This Row],[PRECIO UNITARIO ESTIMADO]])</f>
        <v>884440.2</v>
      </c>
      <c r="K15" s="32"/>
      <c r="L15"/>
      <c r="M15" t="s">
        <v>510</v>
      </c>
      <c r="N15"/>
      <c r="O15" s="28"/>
      <c r="T15" s="5" t="s">
        <v>30</v>
      </c>
      <c r="W15" s="13" t="s">
        <v>20</v>
      </c>
    </row>
    <row r="16" spans="1:23">
      <c r="A16"/>
      <c r="B16" s="30" t="s">
        <v>518</v>
      </c>
      <c r="C16" t="s">
        <v>506</v>
      </c>
      <c r="D16" s="31"/>
      <c r="E16" s="31"/>
      <c r="F16" s="31">
        <v>261</v>
      </c>
      <c r="G16" s="31">
        <v>261</v>
      </c>
      <c r="H16" s="31">
        <f t="shared" si="0"/>
        <v>522</v>
      </c>
      <c r="I16" s="32">
        <v>269.39999999999998</v>
      </c>
      <c r="J16" s="32">
        <f>(Tabla13[[#This Row],[CANTIDAD TOTAL]]*Tabla13[[#This Row],[PRECIO UNITARIO ESTIMADO]])</f>
        <v>140626.79999999999</v>
      </c>
      <c r="K16" s="32"/>
      <c r="L16"/>
      <c r="M16" t="s">
        <v>519</v>
      </c>
      <c r="N16"/>
      <c r="O16" s="28"/>
      <c r="T16" s="5" t="s">
        <v>31</v>
      </c>
      <c r="W16" s="13" t="s">
        <v>17</v>
      </c>
    </row>
    <row r="17" spans="1:23" ht="30">
      <c r="A17" t="s">
        <v>520</v>
      </c>
      <c r="B17" s="30" t="s">
        <v>521</v>
      </c>
      <c r="C17" t="s">
        <v>484</v>
      </c>
      <c r="D17" s="31"/>
      <c r="E17" s="31">
        <v>4</v>
      </c>
      <c r="F17" s="31"/>
      <c r="G17" s="31"/>
      <c r="H17" s="31">
        <f t="shared" si="0"/>
        <v>4</v>
      </c>
      <c r="I17" s="32">
        <v>8260</v>
      </c>
      <c r="J17" s="32">
        <f>(Tabla13[[#This Row],[CANTIDAD TOTAL]]*Tabla13[[#This Row],[PRECIO UNITARIO ESTIMADO]])</f>
        <v>33040</v>
      </c>
      <c r="K17" s="32">
        <f>(J17+J18+J19+J20)</f>
        <v>2787054.99</v>
      </c>
      <c r="L17" t="s">
        <v>522</v>
      </c>
      <c r="M17" t="s">
        <v>510</v>
      </c>
      <c r="N17"/>
      <c r="O17" s="28"/>
      <c r="T17" s="5" t="s">
        <v>32</v>
      </c>
      <c r="W17" s="13" t="s">
        <v>18</v>
      </c>
    </row>
    <row r="18" spans="1:23">
      <c r="A18"/>
      <c r="B18" s="30" t="s">
        <v>523</v>
      </c>
      <c r="C18" t="s">
        <v>484</v>
      </c>
      <c r="D18" s="31">
        <v>1</v>
      </c>
      <c r="E18" s="31"/>
      <c r="F18" s="31"/>
      <c r="G18" s="31"/>
      <c r="H18" s="31">
        <f t="shared" si="0"/>
        <v>1</v>
      </c>
      <c r="I18" s="32">
        <v>51634.99</v>
      </c>
      <c r="J18" s="32">
        <f>(Tabla13[[#This Row],[CANTIDAD TOTAL]]*Tabla13[[#This Row],[PRECIO UNITARIO ESTIMADO]])</f>
        <v>51634.99</v>
      </c>
      <c r="K18" s="32"/>
      <c r="L18"/>
      <c r="M18" t="s">
        <v>510</v>
      </c>
      <c r="N18"/>
      <c r="O18" s="28"/>
      <c r="T18" s="5" t="s">
        <v>33</v>
      </c>
      <c r="W18" s="13"/>
    </row>
    <row r="19" spans="1:23">
      <c r="A19"/>
      <c r="B19" s="30" t="s">
        <v>524</v>
      </c>
      <c r="C19" t="s">
        <v>484</v>
      </c>
      <c r="D19" s="31"/>
      <c r="E19" s="31"/>
      <c r="F19" s="31">
        <v>2</v>
      </c>
      <c r="G19" s="31"/>
      <c r="H19" s="31">
        <f t="shared" si="0"/>
        <v>2</v>
      </c>
      <c r="I19" s="32">
        <v>1285700</v>
      </c>
      <c r="J19" s="32">
        <f>(Tabla13[[#This Row],[CANTIDAD TOTAL]]*Tabla13[[#This Row],[PRECIO UNITARIO ESTIMADO]])</f>
        <v>2571400</v>
      </c>
      <c r="K19" s="32"/>
      <c r="L19"/>
      <c r="M19" t="s">
        <v>510</v>
      </c>
      <c r="N19"/>
      <c r="O19" s="28"/>
      <c r="T19" s="5" t="s">
        <v>34</v>
      </c>
      <c r="W19" s="13"/>
    </row>
    <row r="20" spans="1:23">
      <c r="A20"/>
      <c r="B20" s="30" t="s">
        <v>525</v>
      </c>
      <c r="C20" t="s">
        <v>484</v>
      </c>
      <c r="D20" s="31"/>
      <c r="E20" s="31">
        <v>20</v>
      </c>
      <c r="F20" s="31"/>
      <c r="G20" s="31"/>
      <c r="H20" s="31">
        <f t="shared" si="0"/>
        <v>20</v>
      </c>
      <c r="I20" s="32">
        <v>6549</v>
      </c>
      <c r="J20" s="32">
        <f>(Tabla13[[#This Row],[CANTIDAD TOTAL]]*Tabla13[[#This Row],[PRECIO UNITARIO ESTIMADO]])</f>
        <v>130980</v>
      </c>
      <c r="K20" s="32"/>
      <c r="L20"/>
      <c r="M20" t="s">
        <v>510</v>
      </c>
      <c r="N20"/>
      <c r="O20" s="28"/>
      <c r="T20" s="5" t="s">
        <v>35</v>
      </c>
      <c r="W20" s="13"/>
    </row>
    <row r="21" spans="1:23">
      <c r="A21" t="s">
        <v>94</v>
      </c>
      <c r="B21" s="30" t="s">
        <v>526</v>
      </c>
      <c r="C21" t="s">
        <v>484</v>
      </c>
      <c r="D21" s="31">
        <v>4</v>
      </c>
      <c r="E21" s="31"/>
      <c r="F21" s="31"/>
      <c r="G21" s="31"/>
      <c r="H21" s="31">
        <f t="shared" si="0"/>
        <v>4</v>
      </c>
      <c r="I21" s="32">
        <v>8500</v>
      </c>
      <c r="J21" s="32">
        <f>(Tabla13[[#This Row],[CANTIDAD TOTAL]]*Tabla13[[#This Row],[PRECIO UNITARIO ESTIMADO]])</f>
        <v>34000</v>
      </c>
      <c r="K21" s="32">
        <f>(J21+J22)</f>
        <v>44000</v>
      </c>
      <c r="L21" t="s">
        <v>513</v>
      </c>
      <c r="M21" t="s">
        <v>510</v>
      </c>
      <c r="N21"/>
      <c r="O21" s="28"/>
      <c r="T21" s="5" t="s">
        <v>36</v>
      </c>
      <c r="W21" s="13"/>
    </row>
    <row r="22" spans="1:23">
      <c r="A22"/>
      <c r="B22" s="30" t="s">
        <v>527</v>
      </c>
      <c r="C22" t="s">
        <v>484</v>
      </c>
      <c r="D22" s="31"/>
      <c r="E22" s="31"/>
      <c r="F22" s="31">
        <v>1</v>
      </c>
      <c r="G22" s="31"/>
      <c r="H22" s="31">
        <f t="shared" si="0"/>
        <v>1</v>
      </c>
      <c r="I22" s="32">
        <v>10000</v>
      </c>
      <c r="J22" s="32">
        <f>(Tabla13[[#This Row],[CANTIDAD TOTAL]]*Tabla13[[#This Row],[PRECIO UNITARIO ESTIMADO]])</f>
        <v>10000</v>
      </c>
      <c r="K22" s="32"/>
      <c r="L22"/>
      <c r="M22" t="s">
        <v>510</v>
      </c>
      <c r="N22"/>
      <c r="O22" s="28"/>
      <c r="T22" s="5" t="s">
        <v>37</v>
      </c>
      <c r="W22" s="13"/>
    </row>
    <row r="23" spans="1:23">
      <c r="A23" t="s">
        <v>99</v>
      </c>
      <c r="B23" s="30" t="s">
        <v>528</v>
      </c>
      <c r="C23" t="s">
        <v>529</v>
      </c>
      <c r="D23" s="31"/>
      <c r="E23" s="31"/>
      <c r="F23" s="31">
        <v>3</v>
      </c>
      <c r="G23" s="31"/>
      <c r="H23" s="31">
        <f t="shared" si="0"/>
        <v>3</v>
      </c>
      <c r="I23" s="32">
        <v>25000</v>
      </c>
      <c r="J23" s="32">
        <f>(Tabla13[[#This Row],[CANTIDAD TOTAL]]*Tabla13[[#This Row],[PRECIO UNITARIO ESTIMADO]])</f>
        <v>75000</v>
      </c>
      <c r="K23" s="32">
        <f>(J23+J24)</f>
        <v>4075000</v>
      </c>
      <c r="L23" t="s">
        <v>522</v>
      </c>
      <c r="M23" t="s">
        <v>510</v>
      </c>
      <c r="N23"/>
      <c r="O23" s="28"/>
      <c r="T23" s="5" t="s">
        <v>38</v>
      </c>
      <c r="W23" s="13"/>
    </row>
    <row r="24" spans="1:23">
      <c r="A24"/>
      <c r="B24" s="30" t="s">
        <v>530</v>
      </c>
      <c r="C24" t="s">
        <v>484</v>
      </c>
      <c r="D24" s="31"/>
      <c r="E24" s="31"/>
      <c r="F24" s="31"/>
      <c r="G24" s="31">
        <v>1</v>
      </c>
      <c r="H24" s="31">
        <f t="shared" si="0"/>
        <v>1</v>
      </c>
      <c r="I24" s="32">
        <v>4000000</v>
      </c>
      <c r="J24" s="32">
        <f>(Tabla13[[#This Row],[CANTIDAD TOTAL]]*Tabla13[[#This Row],[PRECIO UNITARIO ESTIMADO]])</f>
        <v>4000000</v>
      </c>
      <c r="K24" s="32"/>
      <c r="L24"/>
      <c r="M24" t="s">
        <v>510</v>
      </c>
      <c r="N24"/>
      <c r="O24" s="28"/>
      <c r="T24" s="5" t="s">
        <v>39</v>
      </c>
      <c r="W24" s="13"/>
    </row>
    <row r="25" spans="1:23" ht="30">
      <c r="A25" t="s">
        <v>116</v>
      </c>
      <c r="B25" s="30" t="s">
        <v>531</v>
      </c>
      <c r="C25" t="s">
        <v>484</v>
      </c>
      <c r="D25" s="31"/>
      <c r="E25" s="31">
        <v>1</v>
      </c>
      <c r="F25" s="31"/>
      <c r="G25" s="31"/>
      <c r="H25" s="31">
        <f t="shared" si="0"/>
        <v>1</v>
      </c>
      <c r="I25" s="32">
        <v>3475.12</v>
      </c>
      <c r="J25" s="32">
        <f>(Tabla13[[#This Row],[CANTIDAD TOTAL]]*Tabla13[[#This Row],[PRECIO UNITARIO ESTIMADO]])</f>
        <v>3475.12</v>
      </c>
      <c r="K25" s="32">
        <f>(J25+J26)</f>
        <v>8075.07</v>
      </c>
      <c r="L25" t="s">
        <v>513</v>
      </c>
      <c r="M25" t="s">
        <v>510</v>
      </c>
      <c r="N25"/>
      <c r="O25" s="28"/>
      <c r="T25" s="5" t="s">
        <v>40</v>
      </c>
      <c r="W25" s="13"/>
    </row>
    <row r="26" spans="1:23">
      <c r="A26"/>
      <c r="B26" s="30" t="s">
        <v>532</v>
      </c>
      <c r="C26" t="s">
        <v>484</v>
      </c>
      <c r="D26" s="31"/>
      <c r="E26" s="31">
        <v>1</v>
      </c>
      <c r="F26" s="31"/>
      <c r="G26" s="31"/>
      <c r="H26" s="31">
        <f t="shared" si="0"/>
        <v>1</v>
      </c>
      <c r="I26" s="32">
        <v>4599.95</v>
      </c>
      <c r="J26" s="32">
        <f>(Tabla13[[#This Row],[CANTIDAD TOTAL]]*Tabla13[[#This Row],[PRECIO UNITARIO ESTIMADO]])</f>
        <v>4599.95</v>
      </c>
      <c r="K26" s="32"/>
      <c r="L26"/>
      <c r="M26" t="s">
        <v>510</v>
      </c>
      <c r="N26"/>
      <c r="O26" s="28"/>
      <c r="T26" s="5" t="s">
        <v>41</v>
      </c>
      <c r="W26" s="13"/>
    </row>
    <row r="27" spans="1:23">
      <c r="A27" t="s">
        <v>533</v>
      </c>
      <c r="B27" s="30" t="s">
        <v>534</v>
      </c>
      <c r="C27" t="s">
        <v>484</v>
      </c>
      <c r="D27" s="31">
        <v>20</v>
      </c>
      <c r="E27" s="31"/>
      <c r="F27" s="31"/>
      <c r="G27" s="31"/>
      <c r="H27" s="31">
        <f t="shared" si="0"/>
        <v>20</v>
      </c>
      <c r="I27" s="32">
        <v>1180</v>
      </c>
      <c r="J27" s="32">
        <f>(Tabla13[[#This Row],[CANTIDAD TOTAL]]*Tabla13[[#This Row],[PRECIO UNITARIO ESTIMADO]])</f>
        <v>23600</v>
      </c>
      <c r="K27" s="32">
        <f>(J27)</f>
        <v>23600</v>
      </c>
      <c r="L27" t="s">
        <v>513</v>
      </c>
      <c r="M27" t="s">
        <v>510</v>
      </c>
      <c r="N27"/>
      <c r="O27" s="28"/>
      <c r="T27" s="5" t="s">
        <v>42</v>
      </c>
      <c r="W27" s="13"/>
    </row>
    <row r="28" spans="1:23" ht="30">
      <c r="A28" t="s">
        <v>135</v>
      </c>
      <c r="B28" s="30" t="s">
        <v>535</v>
      </c>
      <c r="C28" t="s">
        <v>484</v>
      </c>
      <c r="D28" s="31"/>
      <c r="E28" s="31">
        <v>1000</v>
      </c>
      <c r="F28" s="31"/>
      <c r="G28" s="31"/>
      <c r="H28" s="31">
        <f t="shared" si="0"/>
        <v>1000</v>
      </c>
      <c r="I28" s="32">
        <v>41.86</v>
      </c>
      <c r="J28" s="32">
        <f>(Tabla13[[#This Row],[CANTIDAD TOTAL]]*Tabla13[[#This Row],[PRECIO UNITARIO ESTIMADO]])</f>
        <v>41860</v>
      </c>
      <c r="K28" s="32">
        <f>(J28+J29+J30+J31+J32+J33)</f>
        <v>617831.38</v>
      </c>
      <c r="L28" t="s">
        <v>515</v>
      </c>
      <c r="M28" t="s">
        <v>510</v>
      </c>
      <c r="N28"/>
      <c r="O28" s="28"/>
      <c r="T28" s="5" t="s">
        <v>43</v>
      </c>
      <c r="W28" s="13"/>
    </row>
    <row r="29" spans="1:23" ht="30">
      <c r="A29"/>
      <c r="B29" s="30" t="s">
        <v>536</v>
      </c>
      <c r="C29" t="s">
        <v>484</v>
      </c>
      <c r="D29" s="31"/>
      <c r="E29" s="31">
        <v>1000</v>
      </c>
      <c r="F29" s="31"/>
      <c r="G29" s="31"/>
      <c r="H29" s="31">
        <f t="shared" si="0"/>
        <v>1000</v>
      </c>
      <c r="I29" s="32">
        <v>53.81</v>
      </c>
      <c r="J29" s="32">
        <f>(Tabla13[[#This Row],[CANTIDAD TOTAL]]*Tabla13[[#This Row],[PRECIO UNITARIO ESTIMADO]])</f>
        <v>53810</v>
      </c>
      <c r="K29" s="32"/>
      <c r="L29"/>
      <c r="M29" t="s">
        <v>510</v>
      </c>
      <c r="N29"/>
      <c r="O29" s="28"/>
      <c r="T29" s="5" t="s">
        <v>44</v>
      </c>
      <c r="W29" s="13"/>
    </row>
    <row r="30" spans="1:23" ht="30">
      <c r="A30"/>
      <c r="B30" s="30" t="s">
        <v>537</v>
      </c>
      <c r="C30" t="s">
        <v>484</v>
      </c>
      <c r="D30" s="31"/>
      <c r="E30" s="31">
        <v>1000</v>
      </c>
      <c r="F30" s="31"/>
      <c r="G30" s="31"/>
      <c r="H30" s="31">
        <f t="shared" si="0"/>
        <v>1000</v>
      </c>
      <c r="I30" s="32">
        <v>165.79</v>
      </c>
      <c r="J30" s="32">
        <f>(Tabla13[[#This Row],[CANTIDAD TOTAL]]*Tabla13[[#This Row],[PRECIO UNITARIO ESTIMADO]])</f>
        <v>165790</v>
      </c>
      <c r="K30" s="32"/>
      <c r="L30"/>
      <c r="M30" t="s">
        <v>510</v>
      </c>
      <c r="N30"/>
      <c r="O30" s="28"/>
      <c r="T30" s="5" t="s">
        <v>45</v>
      </c>
      <c r="W30" s="13"/>
    </row>
    <row r="31" spans="1:23" ht="30">
      <c r="A31"/>
      <c r="B31" s="30" t="s">
        <v>538</v>
      </c>
      <c r="C31" t="s">
        <v>484</v>
      </c>
      <c r="D31" s="31"/>
      <c r="E31" s="31">
        <v>1000</v>
      </c>
      <c r="F31" s="31"/>
      <c r="G31" s="31"/>
      <c r="H31" s="31">
        <f t="shared" si="0"/>
        <v>1000</v>
      </c>
      <c r="I31" s="32">
        <v>52.06</v>
      </c>
      <c r="J31" s="32">
        <f>(Tabla13[[#This Row],[CANTIDAD TOTAL]]*Tabla13[[#This Row],[PRECIO UNITARIO ESTIMADO]])</f>
        <v>52060</v>
      </c>
      <c r="K31" s="32"/>
      <c r="L31"/>
      <c r="M31" t="s">
        <v>510</v>
      </c>
      <c r="N31"/>
      <c r="O31" s="28"/>
      <c r="T31" s="5" t="s">
        <v>46</v>
      </c>
      <c r="W31" s="13"/>
    </row>
    <row r="32" spans="1:23" ht="30">
      <c r="A32"/>
      <c r="B32" s="30" t="s">
        <v>539</v>
      </c>
      <c r="C32" t="s">
        <v>484</v>
      </c>
      <c r="D32" s="31">
        <v>1000</v>
      </c>
      <c r="E32" s="31"/>
      <c r="F32" s="31"/>
      <c r="G32" s="31"/>
      <c r="H32" s="31">
        <f t="shared" si="0"/>
        <v>1000</v>
      </c>
      <c r="I32" s="32">
        <v>221.06120000000001</v>
      </c>
      <c r="J32" s="32">
        <f>(Tabla13[[#This Row],[CANTIDAD TOTAL]]*Tabla13[[#This Row],[PRECIO UNITARIO ESTIMADO]])</f>
        <v>221061.2</v>
      </c>
      <c r="K32" s="32"/>
      <c r="L32"/>
      <c r="M32" t="s">
        <v>510</v>
      </c>
      <c r="N32"/>
      <c r="O32" s="28"/>
      <c r="T32" s="5" t="s">
        <v>47</v>
      </c>
      <c r="W32" s="13"/>
    </row>
    <row r="33" spans="1:23" ht="30">
      <c r="A33"/>
      <c r="B33" s="30" t="s">
        <v>540</v>
      </c>
      <c r="C33" t="s">
        <v>484</v>
      </c>
      <c r="D33" s="31">
        <v>1350</v>
      </c>
      <c r="E33" s="31"/>
      <c r="F33" s="31"/>
      <c r="G33" s="31"/>
      <c r="H33" s="31">
        <f t="shared" si="0"/>
        <v>1350</v>
      </c>
      <c r="I33" s="32">
        <v>61.666800000000002</v>
      </c>
      <c r="J33" s="32">
        <f>(Tabla13[[#This Row],[CANTIDAD TOTAL]]*Tabla13[[#This Row],[PRECIO UNITARIO ESTIMADO]])</f>
        <v>83250.180000000008</v>
      </c>
      <c r="K33" s="32"/>
      <c r="L33"/>
      <c r="M33" t="s">
        <v>510</v>
      </c>
      <c r="N33"/>
      <c r="O33" s="28"/>
      <c r="T33" s="5" t="s">
        <v>48</v>
      </c>
      <c r="W33" s="13"/>
    </row>
    <row r="34" spans="1:23">
      <c r="A34" t="s">
        <v>541</v>
      </c>
      <c r="B34" s="30" t="s">
        <v>542</v>
      </c>
      <c r="C34" t="s">
        <v>484</v>
      </c>
      <c r="D34" s="31"/>
      <c r="E34" s="31">
        <v>60</v>
      </c>
      <c r="F34" s="31"/>
      <c r="G34" s="31"/>
      <c r="H34" s="31">
        <f t="shared" si="0"/>
        <v>60</v>
      </c>
      <c r="I34" s="32">
        <v>144.69</v>
      </c>
      <c r="J34" s="32">
        <f>(Tabla13[[#This Row],[CANTIDAD TOTAL]]*Tabla13[[#This Row],[PRECIO UNITARIO ESTIMADO]])</f>
        <v>8681.4</v>
      </c>
      <c r="K34" s="32">
        <f>(J34+J35+J36)</f>
        <v>34331</v>
      </c>
      <c r="L34" t="s">
        <v>513</v>
      </c>
      <c r="M34" t="s">
        <v>510</v>
      </c>
      <c r="N34"/>
      <c r="O34" s="28"/>
      <c r="T34" s="5" t="s">
        <v>49</v>
      </c>
      <c r="W34" s="13"/>
    </row>
    <row r="35" spans="1:23">
      <c r="A35"/>
      <c r="B35" s="30" t="s">
        <v>543</v>
      </c>
      <c r="C35" t="s">
        <v>484</v>
      </c>
      <c r="D35" s="31"/>
      <c r="E35" s="31">
        <v>200</v>
      </c>
      <c r="F35" s="31"/>
      <c r="G35" s="31"/>
      <c r="H35" s="31">
        <f t="shared" si="0"/>
        <v>200</v>
      </c>
      <c r="I35" s="32">
        <v>71.05</v>
      </c>
      <c r="J35" s="32">
        <f>(Tabla13[[#This Row],[CANTIDAD TOTAL]]*Tabla13[[#This Row],[PRECIO UNITARIO ESTIMADO]])</f>
        <v>14210</v>
      </c>
      <c r="K35" s="32"/>
      <c r="L35"/>
      <c r="M35" t="s">
        <v>510</v>
      </c>
      <c r="N35"/>
      <c r="O35" s="28"/>
      <c r="T35" s="5" t="s">
        <v>50</v>
      </c>
      <c r="W35" s="13"/>
    </row>
    <row r="36" spans="1:23">
      <c r="A36"/>
      <c r="B36" s="30" t="s">
        <v>544</v>
      </c>
      <c r="C36" t="s">
        <v>484</v>
      </c>
      <c r="D36" s="31"/>
      <c r="E36" s="31">
        <v>120</v>
      </c>
      <c r="F36" s="31"/>
      <c r="G36" s="31"/>
      <c r="H36" s="31">
        <f t="shared" si="0"/>
        <v>120</v>
      </c>
      <c r="I36" s="32">
        <v>95.33</v>
      </c>
      <c r="J36" s="32">
        <f>(Tabla13[[#This Row],[CANTIDAD TOTAL]]*Tabla13[[#This Row],[PRECIO UNITARIO ESTIMADO]])</f>
        <v>11439.6</v>
      </c>
      <c r="K36" s="32"/>
      <c r="L36"/>
      <c r="M36" t="s">
        <v>510</v>
      </c>
      <c r="N36"/>
      <c r="O36" s="28"/>
      <c r="T36" s="5" t="s">
        <v>51</v>
      </c>
      <c r="W36" s="13"/>
    </row>
    <row r="37" spans="1:23">
      <c r="A37" t="s">
        <v>154</v>
      </c>
      <c r="B37" s="30" t="s">
        <v>545</v>
      </c>
      <c r="C37" t="s">
        <v>484</v>
      </c>
      <c r="D37" s="31"/>
      <c r="E37" s="31">
        <v>150</v>
      </c>
      <c r="F37" s="31"/>
      <c r="G37" s="31"/>
      <c r="H37" s="31">
        <f t="shared" si="0"/>
        <v>150</v>
      </c>
      <c r="I37" s="32">
        <v>399.95</v>
      </c>
      <c r="J37" s="32">
        <f>(Tabla13[[#This Row],[CANTIDAD TOTAL]]*Tabla13[[#This Row],[PRECIO UNITARIO ESTIMADO]])</f>
        <v>59992.5</v>
      </c>
      <c r="K37" s="32">
        <f>(J37+J38)</f>
        <v>81735</v>
      </c>
      <c r="L37" t="s">
        <v>513</v>
      </c>
      <c r="M37" t="s">
        <v>510</v>
      </c>
      <c r="N37"/>
      <c r="O37" s="28"/>
      <c r="T37" s="5" t="s">
        <v>52</v>
      </c>
      <c r="W37" s="13"/>
    </row>
    <row r="38" spans="1:23">
      <c r="A38"/>
      <c r="B38" s="30" t="s">
        <v>546</v>
      </c>
      <c r="C38" t="s">
        <v>484</v>
      </c>
      <c r="D38" s="31"/>
      <c r="E38" s="31">
        <v>150</v>
      </c>
      <c r="F38" s="31"/>
      <c r="G38" s="31"/>
      <c r="H38" s="31">
        <f t="shared" si="0"/>
        <v>150</v>
      </c>
      <c r="I38" s="32">
        <v>144.94999999999999</v>
      </c>
      <c r="J38" s="32">
        <f>(Tabla13[[#This Row],[CANTIDAD TOTAL]]*Tabla13[[#This Row],[PRECIO UNITARIO ESTIMADO]])</f>
        <v>21742.5</v>
      </c>
      <c r="K38" s="32"/>
      <c r="L38"/>
      <c r="M38" t="s">
        <v>510</v>
      </c>
      <c r="N38"/>
      <c r="O38" s="28"/>
      <c r="T38" s="5" t="s">
        <v>53</v>
      </c>
      <c r="W38" s="13"/>
    </row>
    <row r="39" spans="1:23">
      <c r="A39" t="s">
        <v>156</v>
      </c>
      <c r="B39" s="30" t="s">
        <v>547</v>
      </c>
      <c r="C39" t="s">
        <v>484</v>
      </c>
      <c r="D39" s="31"/>
      <c r="E39" s="31">
        <v>2</v>
      </c>
      <c r="F39" s="31"/>
      <c r="G39" s="31"/>
      <c r="H39" s="31">
        <f t="shared" si="0"/>
        <v>2</v>
      </c>
      <c r="I39" s="32">
        <v>2669.16</v>
      </c>
      <c r="J39" s="32">
        <f>(Tabla13[[#This Row],[CANTIDAD TOTAL]]*Tabla13[[#This Row],[PRECIO UNITARIO ESTIMADO]])</f>
        <v>5338.32</v>
      </c>
      <c r="K39" s="32">
        <f>(J39)</f>
        <v>5338.32</v>
      </c>
      <c r="L39" t="s">
        <v>513</v>
      </c>
      <c r="M39" t="s">
        <v>510</v>
      </c>
      <c r="N39"/>
      <c r="O39" s="28"/>
      <c r="T39" s="5" t="s">
        <v>54</v>
      </c>
      <c r="W39" s="13"/>
    </row>
    <row r="40" spans="1:23">
      <c r="A40" t="s">
        <v>185</v>
      </c>
      <c r="B40" s="30" t="s">
        <v>548</v>
      </c>
      <c r="C40" t="s">
        <v>529</v>
      </c>
      <c r="D40" s="31"/>
      <c r="E40" s="31">
        <v>3</v>
      </c>
      <c r="F40" s="31"/>
      <c r="G40" s="31"/>
      <c r="H40" s="31">
        <f t="shared" si="0"/>
        <v>3</v>
      </c>
      <c r="I40" s="32">
        <v>52828.6</v>
      </c>
      <c r="J40" s="32">
        <f>(Tabla13[[#This Row],[CANTIDAD TOTAL]]*Tabla13[[#This Row],[PRECIO UNITARIO ESTIMADO]])</f>
        <v>158485.79999999999</v>
      </c>
      <c r="K40" s="32">
        <f>(J40+J41+J42+J43+J44+J45+J46+J47+J48+J49+J50+J51+J52+J53+J54+J55+J56+J57+J58+J59+J60+J61+J62+J63+J64+J65+J66+J67+J68+J69+J70)</f>
        <v>7949898.6126666656</v>
      </c>
      <c r="L40" t="s">
        <v>549</v>
      </c>
      <c r="M40" t="s">
        <v>510</v>
      </c>
      <c r="N40"/>
      <c r="O40" s="28"/>
      <c r="T40" s="5" t="s">
        <v>55</v>
      </c>
      <c r="W40" s="13"/>
    </row>
    <row r="41" spans="1:23">
      <c r="A41"/>
      <c r="B41" s="41" t="s">
        <v>550</v>
      </c>
      <c r="C41" t="s">
        <v>529</v>
      </c>
      <c r="D41" s="31"/>
      <c r="E41" s="31">
        <v>3</v>
      </c>
      <c r="F41" s="31"/>
      <c r="G41" s="31"/>
      <c r="H41" s="31">
        <f t="shared" si="0"/>
        <v>3</v>
      </c>
      <c r="I41" s="32">
        <v>4262.88</v>
      </c>
      <c r="J41" s="32">
        <f>(Tabla13[[#This Row],[CANTIDAD TOTAL]]*Tabla13[[#This Row],[PRECIO UNITARIO ESTIMADO]])</f>
        <v>12788.64</v>
      </c>
      <c r="K41" s="32"/>
      <c r="L41"/>
      <c r="M41" t="s">
        <v>510</v>
      </c>
      <c r="N41"/>
      <c r="O41" s="28"/>
      <c r="T41" s="5" t="s">
        <v>56</v>
      </c>
      <c r="W41" s="13"/>
    </row>
    <row r="42" spans="1:23">
      <c r="A42"/>
      <c r="B42" s="30" t="s">
        <v>551</v>
      </c>
      <c r="C42" t="s">
        <v>484</v>
      </c>
      <c r="D42" s="31"/>
      <c r="E42" s="31"/>
      <c r="F42" s="31">
        <v>1</v>
      </c>
      <c r="G42" s="31"/>
      <c r="H42" s="31">
        <f t="shared" si="0"/>
        <v>1</v>
      </c>
      <c r="I42" s="32">
        <v>550000</v>
      </c>
      <c r="J42" s="32">
        <f>(Tabla13[[#This Row],[CANTIDAD TOTAL]]*Tabla13[[#This Row],[PRECIO UNITARIO ESTIMADO]])</f>
        <v>550000</v>
      </c>
      <c r="K42" s="32"/>
      <c r="L42"/>
      <c r="M42" t="s">
        <v>510</v>
      </c>
      <c r="N42"/>
      <c r="O42" s="28"/>
      <c r="T42" s="5" t="s">
        <v>58</v>
      </c>
      <c r="W42" s="13"/>
    </row>
    <row r="43" spans="1:23">
      <c r="A43"/>
      <c r="B43" s="30" t="s">
        <v>487</v>
      </c>
      <c r="C43" t="s">
        <v>484</v>
      </c>
      <c r="D43" s="31"/>
      <c r="E43" s="31"/>
      <c r="F43" s="31">
        <v>23</v>
      </c>
      <c r="G43" s="31">
        <v>22</v>
      </c>
      <c r="H43" s="31">
        <f t="shared" si="0"/>
        <v>45</v>
      </c>
      <c r="I43" s="32">
        <v>35221</v>
      </c>
      <c r="J43" s="32">
        <f>(Tabla13[[#This Row],[CANTIDAD TOTAL]]*Tabla13[[#This Row],[PRECIO UNITARIO ESTIMADO]])</f>
        <v>1584945</v>
      </c>
      <c r="K43" s="32"/>
      <c r="L43"/>
      <c r="M43" t="s">
        <v>510</v>
      </c>
      <c r="N43"/>
      <c r="O43" s="28"/>
      <c r="T43" s="5" t="s">
        <v>59</v>
      </c>
      <c r="W43" s="13"/>
    </row>
    <row r="44" spans="1:23">
      <c r="A44"/>
      <c r="B44" s="30" t="s">
        <v>552</v>
      </c>
      <c r="C44" t="s">
        <v>484</v>
      </c>
      <c r="D44" s="31"/>
      <c r="E44" s="31"/>
      <c r="F44" s="31">
        <v>2</v>
      </c>
      <c r="G44" s="31"/>
      <c r="H44" s="31">
        <f t="shared" si="0"/>
        <v>2</v>
      </c>
      <c r="I44" s="32">
        <v>50000</v>
      </c>
      <c r="J44" s="32">
        <f>(Tabla13[[#This Row],[CANTIDAD TOTAL]]*Tabla13[[#This Row],[PRECIO UNITARIO ESTIMADO]])</f>
        <v>100000</v>
      </c>
      <c r="K44" s="32"/>
      <c r="L44"/>
      <c r="M44" t="s">
        <v>553</v>
      </c>
      <c r="N44"/>
      <c r="O44" s="28"/>
      <c r="T44" s="5" t="s">
        <v>60</v>
      </c>
      <c r="W44" s="13"/>
    </row>
    <row r="45" spans="1:23">
      <c r="A45"/>
      <c r="B45" s="30" t="s">
        <v>554</v>
      </c>
      <c r="C45" t="s">
        <v>484</v>
      </c>
      <c r="D45" s="31"/>
      <c r="E45" s="31">
        <v>1</v>
      </c>
      <c r="F45" s="31">
        <v>3</v>
      </c>
      <c r="G45" s="31">
        <v>2</v>
      </c>
      <c r="H45" s="31">
        <f t="shared" si="0"/>
        <v>6</v>
      </c>
      <c r="I45" s="32">
        <v>46517.87</v>
      </c>
      <c r="J45" s="32">
        <f>(Tabla13[[#This Row],[CANTIDAD TOTAL]]*Tabla13[[#This Row],[PRECIO UNITARIO ESTIMADO]])</f>
        <v>279107.22000000003</v>
      </c>
      <c r="K45" s="32"/>
      <c r="L45"/>
      <c r="M45" t="s">
        <v>510</v>
      </c>
      <c r="N45"/>
      <c r="O45" s="28"/>
      <c r="T45" s="5" t="s">
        <v>61</v>
      </c>
      <c r="W45" s="13"/>
    </row>
    <row r="46" spans="1:23">
      <c r="A46"/>
      <c r="B46" s="30" t="s">
        <v>555</v>
      </c>
      <c r="C46" t="s">
        <v>484</v>
      </c>
      <c r="D46" s="31"/>
      <c r="E46" s="31"/>
      <c r="F46" s="31">
        <v>1</v>
      </c>
      <c r="G46" s="31"/>
      <c r="H46" s="31">
        <f t="shared" si="0"/>
        <v>1</v>
      </c>
      <c r="I46" s="32">
        <v>23900</v>
      </c>
      <c r="J46" s="32">
        <f>(Tabla13[[#This Row],[CANTIDAD TOTAL]]*Tabla13[[#This Row],[PRECIO UNITARIO ESTIMADO]])</f>
        <v>23900</v>
      </c>
      <c r="K46" s="32"/>
      <c r="L46"/>
      <c r="M46" t="s">
        <v>510</v>
      </c>
      <c r="N46"/>
      <c r="O46" s="28"/>
      <c r="T46" s="5" t="s">
        <v>62</v>
      </c>
      <c r="W46" s="13"/>
    </row>
    <row r="47" spans="1:23">
      <c r="A47"/>
      <c r="B47" s="30" t="s">
        <v>556</v>
      </c>
      <c r="C47" t="s">
        <v>484</v>
      </c>
      <c r="D47" s="31"/>
      <c r="E47" s="31"/>
      <c r="F47" s="31">
        <v>1</v>
      </c>
      <c r="G47" s="31"/>
      <c r="H47" s="31">
        <f t="shared" si="0"/>
        <v>1</v>
      </c>
      <c r="I47" s="32">
        <v>34848.67</v>
      </c>
      <c r="J47" s="32">
        <f>(Tabla13[[#This Row],[CANTIDAD TOTAL]]*Tabla13[[#This Row],[PRECIO UNITARIO ESTIMADO]])</f>
        <v>34848.67</v>
      </c>
      <c r="K47" s="32"/>
      <c r="L47"/>
      <c r="M47" t="s">
        <v>510</v>
      </c>
      <c r="N47"/>
      <c r="O47" s="28"/>
      <c r="T47" s="5" t="s">
        <v>63</v>
      </c>
      <c r="W47" s="13"/>
    </row>
    <row r="48" spans="1:23">
      <c r="A48"/>
      <c r="B48" s="30" t="s">
        <v>557</v>
      </c>
      <c r="C48" t="s">
        <v>484</v>
      </c>
      <c r="D48" s="31">
        <v>4</v>
      </c>
      <c r="E48" s="31"/>
      <c r="F48" s="31"/>
      <c r="G48" s="31"/>
      <c r="H48" s="31">
        <f t="shared" si="0"/>
        <v>4</v>
      </c>
      <c r="I48" s="32">
        <v>75252.069199999998</v>
      </c>
      <c r="J48" s="32">
        <f>(Tabla13[[#This Row],[CANTIDAD TOTAL]]*Tabla13[[#This Row],[PRECIO UNITARIO ESTIMADO]])</f>
        <v>301008.27679999999</v>
      </c>
      <c r="K48" s="32"/>
      <c r="L48"/>
      <c r="M48" t="s">
        <v>510</v>
      </c>
      <c r="N48"/>
      <c r="O48" s="28"/>
      <c r="T48" s="5" t="s">
        <v>64</v>
      </c>
      <c r="W48" s="13"/>
    </row>
    <row r="49" spans="1:23">
      <c r="A49"/>
      <c r="B49" s="30" t="s">
        <v>558</v>
      </c>
      <c r="C49" t="s">
        <v>484</v>
      </c>
      <c r="D49" s="31"/>
      <c r="E49" s="31"/>
      <c r="F49" s="31">
        <v>13</v>
      </c>
      <c r="G49" s="31"/>
      <c r="H49" s="31">
        <f t="shared" si="0"/>
        <v>13</v>
      </c>
      <c r="I49" s="32">
        <v>13000</v>
      </c>
      <c r="J49" s="32">
        <f>(Tabla13[[#This Row],[CANTIDAD TOTAL]]*Tabla13[[#This Row],[PRECIO UNITARIO ESTIMADO]])</f>
        <v>169000</v>
      </c>
      <c r="K49" s="32"/>
      <c r="L49"/>
      <c r="M49" t="s">
        <v>510</v>
      </c>
      <c r="N49"/>
      <c r="O49" s="28"/>
      <c r="T49" s="5" t="s">
        <v>65</v>
      </c>
      <c r="W49" s="13"/>
    </row>
    <row r="50" spans="1:23">
      <c r="A50"/>
      <c r="B50" s="30" t="s">
        <v>489</v>
      </c>
      <c r="C50" t="s">
        <v>484</v>
      </c>
      <c r="D50" s="31">
        <v>1</v>
      </c>
      <c r="E50" s="31">
        <v>2</v>
      </c>
      <c r="F50" s="31"/>
      <c r="G50" s="31">
        <v>1</v>
      </c>
      <c r="H50" s="31">
        <f t="shared" si="0"/>
        <v>4</v>
      </c>
      <c r="I50" s="32">
        <v>68532.666666666672</v>
      </c>
      <c r="J50" s="32">
        <f>(Tabla13[[#This Row],[CANTIDAD TOTAL]]*Tabla13[[#This Row],[PRECIO UNITARIO ESTIMADO]])</f>
        <v>274130.66666666669</v>
      </c>
      <c r="K50" s="32"/>
      <c r="L50"/>
      <c r="M50" t="s">
        <v>510</v>
      </c>
      <c r="N50"/>
      <c r="O50" s="28"/>
      <c r="T50" s="5" t="s">
        <v>66</v>
      </c>
      <c r="W50" s="13"/>
    </row>
    <row r="51" spans="1:23">
      <c r="A51"/>
      <c r="B51" s="30" t="s">
        <v>559</v>
      </c>
      <c r="C51" t="s">
        <v>484</v>
      </c>
      <c r="D51" s="31"/>
      <c r="E51" s="31">
        <v>24</v>
      </c>
      <c r="F51" s="31"/>
      <c r="G51" s="31"/>
      <c r="H51" s="31">
        <f t="shared" si="0"/>
        <v>24</v>
      </c>
      <c r="I51" s="32">
        <v>40930.44</v>
      </c>
      <c r="J51" s="32">
        <f>(Tabla13[[#This Row],[CANTIDAD TOTAL]]*Tabla13[[#This Row],[PRECIO UNITARIO ESTIMADO]])</f>
        <v>982330.56</v>
      </c>
      <c r="K51" s="32"/>
      <c r="L51"/>
      <c r="M51" t="s">
        <v>510</v>
      </c>
      <c r="N51"/>
      <c r="O51" s="28"/>
      <c r="T51" s="5" t="s">
        <v>67</v>
      </c>
      <c r="W51" s="13"/>
    </row>
    <row r="52" spans="1:23">
      <c r="A52"/>
      <c r="B52" s="30" t="s">
        <v>560</v>
      </c>
      <c r="C52" t="s">
        <v>484</v>
      </c>
      <c r="D52" s="31">
        <v>1</v>
      </c>
      <c r="E52" s="31"/>
      <c r="F52" s="31"/>
      <c r="G52" s="31"/>
      <c r="H52" s="31">
        <f t="shared" si="0"/>
        <v>1</v>
      </c>
      <c r="I52" s="32">
        <v>12980</v>
      </c>
      <c r="J52" s="32">
        <f>(Tabla13[[#This Row],[CANTIDAD TOTAL]]*Tabla13[[#This Row],[PRECIO UNITARIO ESTIMADO]])</f>
        <v>12980</v>
      </c>
      <c r="K52" s="32"/>
      <c r="L52"/>
      <c r="M52" t="s">
        <v>510</v>
      </c>
      <c r="N52"/>
      <c r="O52" s="28"/>
      <c r="T52" s="5" t="s">
        <v>68</v>
      </c>
      <c r="W52" s="13"/>
    </row>
    <row r="53" spans="1:23">
      <c r="A53"/>
      <c r="B53" s="30" t="s">
        <v>561</v>
      </c>
      <c r="C53" t="s">
        <v>484</v>
      </c>
      <c r="D53" s="31"/>
      <c r="E53" s="31">
        <v>1</v>
      </c>
      <c r="F53" s="31"/>
      <c r="G53" s="31"/>
      <c r="H53" s="31">
        <f t="shared" si="0"/>
        <v>1</v>
      </c>
      <c r="I53" s="32">
        <v>329783.39</v>
      </c>
      <c r="J53" s="32">
        <f>(Tabla13[[#This Row],[CANTIDAD TOTAL]]*Tabla13[[#This Row],[PRECIO UNITARIO ESTIMADO]])</f>
        <v>329783.39</v>
      </c>
      <c r="K53" s="32"/>
      <c r="L53"/>
      <c r="M53" t="s">
        <v>510</v>
      </c>
      <c r="N53"/>
      <c r="O53" s="28"/>
      <c r="T53" s="5" t="s">
        <v>69</v>
      </c>
      <c r="W53" s="13"/>
    </row>
    <row r="54" spans="1:23">
      <c r="A54"/>
      <c r="B54" s="30" t="s">
        <v>562</v>
      </c>
      <c r="C54" t="s">
        <v>484</v>
      </c>
      <c r="D54" s="31"/>
      <c r="E54" s="31"/>
      <c r="F54" s="31">
        <v>1</v>
      </c>
      <c r="G54" s="31"/>
      <c r="H54" s="31">
        <f t="shared" si="0"/>
        <v>1</v>
      </c>
      <c r="I54" s="32">
        <v>224080</v>
      </c>
      <c r="J54" s="32">
        <f>(Tabla13[[#This Row],[CANTIDAD TOTAL]]*Tabla13[[#This Row],[PRECIO UNITARIO ESTIMADO]])</f>
        <v>224080</v>
      </c>
      <c r="K54" s="32"/>
      <c r="L54"/>
      <c r="M54" t="s">
        <v>519</v>
      </c>
      <c r="N54"/>
      <c r="O54" s="28"/>
      <c r="T54" s="5" t="s">
        <v>70</v>
      </c>
      <c r="W54" s="13"/>
    </row>
    <row r="55" spans="1:23">
      <c r="A55"/>
      <c r="B55" s="30" t="s">
        <v>563</v>
      </c>
      <c r="C55" t="s">
        <v>484</v>
      </c>
      <c r="D55" s="31"/>
      <c r="E55" s="31"/>
      <c r="F55" s="31">
        <v>1</v>
      </c>
      <c r="G55" s="31"/>
      <c r="H55" s="31">
        <f t="shared" si="0"/>
        <v>1</v>
      </c>
      <c r="I55" s="32">
        <v>17600</v>
      </c>
      <c r="J55" s="32">
        <f>(Tabla13[[#This Row],[CANTIDAD TOTAL]]*Tabla13[[#This Row],[PRECIO UNITARIO ESTIMADO]])</f>
        <v>17600</v>
      </c>
      <c r="K55" s="32"/>
      <c r="L55"/>
      <c r="M55" t="s">
        <v>519</v>
      </c>
      <c r="N55"/>
      <c r="O55" s="28"/>
      <c r="T55" s="5" t="s">
        <v>71</v>
      </c>
      <c r="W55" s="13"/>
    </row>
    <row r="56" spans="1:23">
      <c r="A56"/>
      <c r="B56" s="30" t="s">
        <v>564</v>
      </c>
      <c r="C56" t="s">
        <v>484</v>
      </c>
      <c r="D56" s="31">
        <v>3</v>
      </c>
      <c r="E56" s="31">
        <v>1</v>
      </c>
      <c r="F56" s="31"/>
      <c r="G56" s="31"/>
      <c r="H56" s="31">
        <f t="shared" si="0"/>
        <v>4</v>
      </c>
      <c r="I56" s="32">
        <v>21875.465</v>
      </c>
      <c r="J56" s="32">
        <f>(Tabla13[[#This Row],[CANTIDAD TOTAL]]*Tabla13[[#This Row],[PRECIO UNITARIO ESTIMADO]])</f>
        <v>87501.86</v>
      </c>
      <c r="K56" s="32"/>
      <c r="L56"/>
      <c r="M56" t="s">
        <v>510</v>
      </c>
      <c r="N56"/>
      <c r="O56" s="28"/>
      <c r="T56" s="5" t="s">
        <v>72</v>
      </c>
      <c r="W56" s="13"/>
    </row>
    <row r="57" spans="1:23">
      <c r="A57"/>
      <c r="B57" s="30" t="s">
        <v>565</v>
      </c>
      <c r="C57" t="s">
        <v>484</v>
      </c>
      <c r="D57" s="31">
        <v>8</v>
      </c>
      <c r="E57" s="31"/>
      <c r="F57" s="31"/>
      <c r="G57" s="31"/>
      <c r="H57" s="31">
        <f t="shared" si="0"/>
        <v>8</v>
      </c>
      <c r="I57" s="32">
        <v>4798.3873999999996</v>
      </c>
      <c r="J57" s="32">
        <f>(Tabla13[[#This Row],[CANTIDAD TOTAL]]*Tabla13[[#This Row],[PRECIO UNITARIO ESTIMADO]])</f>
        <v>38387.099199999997</v>
      </c>
      <c r="K57" s="32"/>
      <c r="L57"/>
      <c r="M57" t="s">
        <v>510</v>
      </c>
      <c r="N57"/>
      <c r="O57" s="28"/>
      <c r="T57" s="5" t="s">
        <v>73</v>
      </c>
      <c r="W57" s="13"/>
    </row>
    <row r="58" spans="1:23">
      <c r="A58"/>
      <c r="B58" s="30" t="s">
        <v>566</v>
      </c>
      <c r="C58" t="s">
        <v>484</v>
      </c>
      <c r="D58" s="31"/>
      <c r="E58" s="31">
        <v>4</v>
      </c>
      <c r="F58" s="31"/>
      <c r="G58" s="31"/>
      <c r="H58" s="31">
        <f t="shared" si="0"/>
        <v>4</v>
      </c>
      <c r="I58" s="32">
        <v>4576.0050000000001</v>
      </c>
      <c r="J58" s="32">
        <f>(Tabla13[[#This Row],[CANTIDAD TOTAL]]*Tabla13[[#This Row],[PRECIO UNITARIO ESTIMADO]])</f>
        <v>18304.02</v>
      </c>
      <c r="K58" s="32"/>
      <c r="L58"/>
      <c r="M58" t="s">
        <v>510</v>
      </c>
      <c r="N58"/>
      <c r="O58" s="28"/>
      <c r="T58" s="5" t="s">
        <v>74</v>
      </c>
      <c r="W58" s="13"/>
    </row>
    <row r="59" spans="1:23">
      <c r="A59"/>
      <c r="B59" s="30" t="s">
        <v>488</v>
      </c>
      <c r="C59" t="s">
        <v>484</v>
      </c>
      <c r="D59" s="31"/>
      <c r="E59" s="31">
        <v>1</v>
      </c>
      <c r="F59" s="31"/>
      <c r="G59" s="31"/>
      <c r="H59" s="31">
        <f t="shared" si="0"/>
        <v>1</v>
      </c>
      <c r="I59" s="32">
        <v>75490.52</v>
      </c>
      <c r="J59" s="32">
        <f>(Tabla13[[#This Row],[CANTIDAD TOTAL]]*Tabla13[[#This Row],[PRECIO UNITARIO ESTIMADO]])</f>
        <v>75490.52</v>
      </c>
      <c r="K59" s="32"/>
      <c r="L59"/>
      <c r="M59" t="s">
        <v>510</v>
      </c>
      <c r="N59"/>
      <c r="O59" s="28"/>
      <c r="T59" s="5" t="s">
        <v>75</v>
      </c>
      <c r="W59" s="13"/>
    </row>
    <row r="60" spans="1:23">
      <c r="A60"/>
      <c r="B60" s="30" t="s">
        <v>567</v>
      </c>
      <c r="C60" t="s">
        <v>484</v>
      </c>
      <c r="D60" s="31"/>
      <c r="E60" s="31"/>
      <c r="F60" s="31">
        <v>30</v>
      </c>
      <c r="G60" s="31"/>
      <c r="H60" s="31">
        <f t="shared" si="0"/>
        <v>30</v>
      </c>
      <c r="I60" s="32">
        <v>35800</v>
      </c>
      <c r="J60" s="32">
        <f>(Tabla13[[#This Row],[CANTIDAD TOTAL]]*Tabla13[[#This Row],[PRECIO UNITARIO ESTIMADO]])</f>
        <v>1074000</v>
      </c>
      <c r="K60" s="32"/>
      <c r="L60"/>
      <c r="M60" t="s">
        <v>519</v>
      </c>
      <c r="N60"/>
      <c r="O60" s="28"/>
      <c r="T60" s="5" t="s">
        <v>76</v>
      </c>
      <c r="W60" s="13"/>
    </row>
    <row r="61" spans="1:23">
      <c r="A61"/>
      <c r="B61" s="30" t="s">
        <v>568</v>
      </c>
      <c r="C61" t="s">
        <v>529</v>
      </c>
      <c r="D61" s="31"/>
      <c r="E61" s="31"/>
      <c r="F61" s="31">
        <v>2</v>
      </c>
      <c r="G61" s="31"/>
      <c r="H61" s="31">
        <f t="shared" si="0"/>
        <v>2</v>
      </c>
      <c r="I61" s="32">
        <v>36000</v>
      </c>
      <c r="J61" s="32">
        <f>(Tabla13[[#This Row],[CANTIDAD TOTAL]]*Tabla13[[#This Row],[PRECIO UNITARIO ESTIMADO]])</f>
        <v>72000</v>
      </c>
      <c r="K61" s="32"/>
      <c r="L61"/>
      <c r="M61" t="s">
        <v>510</v>
      </c>
      <c r="N61"/>
      <c r="O61" s="28"/>
      <c r="T61" s="5" t="s">
        <v>77</v>
      </c>
      <c r="W61" s="13"/>
    </row>
    <row r="62" spans="1:23">
      <c r="A62"/>
      <c r="B62" s="30" t="s">
        <v>569</v>
      </c>
      <c r="C62" t="s">
        <v>484</v>
      </c>
      <c r="D62" s="31"/>
      <c r="E62" s="31"/>
      <c r="F62" s="31">
        <v>1</v>
      </c>
      <c r="G62" s="31"/>
      <c r="H62" s="31">
        <f t="shared" si="0"/>
        <v>1</v>
      </c>
      <c r="I62" s="32">
        <v>45000</v>
      </c>
      <c r="J62" s="32">
        <f>(Tabla13[[#This Row],[CANTIDAD TOTAL]]*Tabla13[[#This Row],[PRECIO UNITARIO ESTIMADO]])</f>
        <v>45000</v>
      </c>
      <c r="K62" s="32"/>
      <c r="L62"/>
      <c r="M62" t="s">
        <v>510</v>
      </c>
      <c r="N62"/>
      <c r="O62" s="28"/>
      <c r="T62" s="5" t="s">
        <v>78</v>
      </c>
      <c r="W62" s="13"/>
    </row>
    <row r="63" spans="1:23">
      <c r="A63"/>
      <c r="B63" s="30" t="s">
        <v>570</v>
      </c>
      <c r="C63" t="s">
        <v>484</v>
      </c>
      <c r="D63" s="31"/>
      <c r="E63" s="31">
        <v>1</v>
      </c>
      <c r="F63" s="31"/>
      <c r="G63" s="31"/>
      <c r="H63" s="31">
        <f t="shared" si="0"/>
        <v>1</v>
      </c>
      <c r="I63" s="32">
        <v>665079.13</v>
      </c>
      <c r="J63" s="32">
        <f>(Tabla13[[#This Row],[CANTIDAD TOTAL]]*Tabla13[[#This Row],[PRECIO UNITARIO ESTIMADO]])</f>
        <v>665079.13</v>
      </c>
      <c r="K63" s="32"/>
      <c r="L63"/>
      <c r="M63" t="s">
        <v>510</v>
      </c>
      <c r="N63"/>
      <c r="O63" s="28"/>
      <c r="T63" s="5" t="s">
        <v>79</v>
      </c>
      <c r="W63" s="13"/>
    </row>
    <row r="64" spans="1:23">
      <c r="A64"/>
      <c r="B64" s="30" t="s">
        <v>571</v>
      </c>
      <c r="C64" t="s">
        <v>484</v>
      </c>
      <c r="D64" s="31"/>
      <c r="E64" s="31">
        <v>10</v>
      </c>
      <c r="F64" s="31">
        <v>2</v>
      </c>
      <c r="G64" s="31">
        <v>2</v>
      </c>
      <c r="H64" s="31">
        <f t="shared" si="0"/>
        <v>14</v>
      </c>
      <c r="I64" s="32">
        <v>3423.33</v>
      </c>
      <c r="J64" s="32">
        <f>(Tabla13[[#This Row],[CANTIDAD TOTAL]]*Tabla13[[#This Row],[PRECIO UNITARIO ESTIMADO]])</f>
        <v>47926.619999999995</v>
      </c>
      <c r="K64" s="32"/>
      <c r="L64"/>
      <c r="M64" t="s">
        <v>510</v>
      </c>
      <c r="N64"/>
      <c r="O64" s="28"/>
      <c r="T64" s="5" t="s">
        <v>80</v>
      </c>
      <c r="W64" s="13"/>
    </row>
    <row r="65" spans="1:23">
      <c r="A65"/>
      <c r="B65" s="30" t="s">
        <v>572</v>
      </c>
      <c r="C65" t="s">
        <v>484</v>
      </c>
      <c r="D65" s="31"/>
      <c r="E65" s="31">
        <v>1</v>
      </c>
      <c r="F65" s="31"/>
      <c r="G65" s="31"/>
      <c r="H65" s="31">
        <f t="shared" si="0"/>
        <v>1</v>
      </c>
      <c r="I65" s="32">
        <v>52228.81</v>
      </c>
      <c r="J65" s="32">
        <f>(Tabla13[[#This Row],[CANTIDAD TOTAL]]*Tabla13[[#This Row],[PRECIO UNITARIO ESTIMADO]])</f>
        <v>52228.81</v>
      </c>
      <c r="K65" s="32"/>
      <c r="L65"/>
      <c r="M65" t="s">
        <v>510</v>
      </c>
      <c r="N65"/>
      <c r="O65" s="28"/>
      <c r="T65" s="5" t="s">
        <v>81</v>
      </c>
      <c r="W65" s="13"/>
    </row>
    <row r="66" spans="1:23">
      <c r="A66"/>
      <c r="B66" s="30" t="s">
        <v>573</v>
      </c>
      <c r="C66" t="s">
        <v>484</v>
      </c>
      <c r="D66" s="31"/>
      <c r="E66" s="31">
        <v>23</v>
      </c>
      <c r="F66" s="31"/>
      <c r="G66" s="31"/>
      <c r="H66" s="31">
        <f t="shared" si="0"/>
        <v>23</v>
      </c>
      <c r="I66" s="32">
        <v>10560.32</v>
      </c>
      <c r="J66" s="32">
        <f>(Tabla13[[#This Row],[CANTIDAD TOTAL]]*Tabla13[[#This Row],[PRECIO UNITARIO ESTIMADO]])</f>
        <v>242887.36</v>
      </c>
      <c r="K66" s="32"/>
      <c r="L66"/>
      <c r="M66" t="s">
        <v>510</v>
      </c>
      <c r="N66"/>
      <c r="O66" s="28"/>
      <c r="T66" s="5" t="s">
        <v>82</v>
      </c>
      <c r="W66" s="13"/>
    </row>
    <row r="67" spans="1:23">
      <c r="A67"/>
      <c r="B67" s="30" t="s">
        <v>574</v>
      </c>
      <c r="C67" t="s">
        <v>484</v>
      </c>
      <c r="D67" s="31">
        <v>4</v>
      </c>
      <c r="E67" s="31"/>
      <c r="F67" s="31"/>
      <c r="G67" s="31"/>
      <c r="H67" s="31">
        <f t="shared" si="0"/>
        <v>4</v>
      </c>
      <c r="I67" s="32">
        <v>6136</v>
      </c>
      <c r="J67" s="32">
        <f>(Tabla13[[#This Row],[CANTIDAD TOTAL]]*Tabla13[[#This Row],[PRECIO UNITARIO ESTIMADO]])</f>
        <v>24544</v>
      </c>
      <c r="K67" s="32"/>
      <c r="L67"/>
      <c r="M67" t="s">
        <v>510</v>
      </c>
      <c r="N67"/>
      <c r="O67" s="28"/>
      <c r="T67" s="5" t="s">
        <v>83</v>
      </c>
      <c r="W67" s="13"/>
    </row>
    <row r="68" spans="1:23">
      <c r="A68"/>
      <c r="B68" s="30" t="s">
        <v>575</v>
      </c>
      <c r="C68" t="s">
        <v>484</v>
      </c>
      <c r="D68" s="31">
        <v>3</v>
      </c>
      <c r="E68" s="31">
        <v>107</v>
      </c>
      <c r="F68" s="31"/>
      <c r="G68" s="31">
        <v>10</v>
      </c>
      <c r="H68" s="31">
        <f t="shared" si="0"/>
        <v>120</v>
      </c>
      <c r="I68" s="32">
        <v>2924.1750000000002</v>
      </c>
      <c r="J68" s="32">
        <f>(Tabla13[[#This Row],[CANTIDAD TOTAL]]*Tabla13[[#This Row],[PRECIO UNITARIO ESTIMADO]])</f>
        <v>350901</v>
      </c>
      <c r="K68" s="32"/>
      <c r="L68"/>
      <c r="M68" t="s">
        <v>510</v>
      </c>
      <c r="N68"/>
      <c r="O68" s="28"/>
      <c r="T68" s="5" t="s">
        <v>84</v>
      </c>
      <c r="W68" s="13"/>
    </row>
    <row r="69" spans="1:23">
      <c r="A69"/>
      <c r="B69" s="30" t="s">
        <v>576</v>
      </c>
      <c r="C69" t="s">
        <v>484</v>
      </c>
      <c r="D69" s="31"/>
      <c r="E69" s="31"/>
      <c r="F69" s="31">
        <v>1</v>
      </c>
      <c r="G69" s="31"/>
      <c r="H69" s="31">
        <f t="shared" si="0"/>
        <v>1</v>
      </c>
      <c r="I69" s="32">
        <v>19350</v>
      </c>
      <c r="J69" s="32">
        <f>(Tabla13[[#This Row],[CANTIDAD TOTAL]]*Tabla13[[#This Row],[PRECIO UNITARIO ESTIMADO]])</f>
        <v>19350</v>
      </c>
      <c r="K69" s="32"/>
      <c r="L69"/>
      <c r="M69" t="s">
        <v>519</v>
      </c>
      <c r="N69"/>
      <c r="O69" s="28"/>
      <c r="T69" s="5" t="s">
        <v>85</v>
      </c>
      <c r="W69" s="13"/>
    </row>
    <row r="70" spans="1:23">
      <c r="A70"/>
      <c r="B70" s="30" t="s">
        <v>577</v>
      </c>
      <c r="C70" t="s">
        <v>484</v>
      </c>
      <c r="D70" s="31">
        <v>1</v>
      </c>
      <c r="E70" s="31"/>
      <c r="F70" s="31"/>
      <c r="G70" s="31"/>
      <c r="H70" s="31">
        <f t="shared" si="0"/>
        <v>1</v>
      </c>
      <c r="I70" s="32">
        <v>81309.97</v>
      </c>
      <c r="J70" s="32">
        <f>(Tabla13[[#This Row],[CANTIDAD TOTAL]]*Tabla13[[#This Row],[PRECIO UNITARIO ESTIMADO]])</f>
        <v>81309.97</v>
      </c>
      <c r="K70" s="32"/>
      <c r="L70"/>
      <c r="M70" t="s">
        <v>510</v>
      </c>
      <c r="N70"/>
      <c r="O70" s="28"/>
      <c r="T70" s="5" t="s">
        <v>86</v>
      </c>
      <c r="W70" s="13"/>
    </row>
    <row r="71" spans="1:23" ht="30">
      <c r="A71" t="s">
        <v>187</v>
      </c>
      <c r="B71" s="30" t="s">
        <v>578</v>
      </c>
      <c r="C71" t="s">
        <v>484</v>
      </c>
      <c r="D71" s="31"/>
      <c r="E71" s="31"/>
      <c r="F71" s="31">
        <v>1</v>
      </c>
      <c r="G71" s="31"/>
      <c r="H71" s="31">
        <f t="shared" si="0"/>
        <v>1</v>
      </c>
      <c r="I71" s="32">
        <v>950015.44</v>
      </c>
      <c r="J71" s="32">
        <f>(Tabla13[[#This Row],[CANTIDAD TOTAL]]*Tabla13[[#This Row],[PRECIO UNITARIO ESTIMADO]])</f>
        <v>950015.44</v>
      </c>
      <c r="K71" s="32">
        <f>(J71+J72+J73+J74+J75+J76+J77+J78+J79+J80+J81+J82+J83+J84+J85)</f>
        <v>11192287.129999999</v>
      </c>
      <c r="L71" t="s">
        <v>549</v>
      </c>
      <c r="M71" t="s">
        <v>510</v>
      </c>
      <c r="N71"/>
      <c r="O71" s="28"/>
      <c r="T71" s="5" t="s">
        <v>87</v>
      </c>
      <c r="W71" s="13"/>
    </row>
    <row r="72" spans="1:23">
      <c r="A72"/>
      <c r="B72" s="30" t="s">
        <v>579</v>
      </c>
      <c r="C72" t="s">
        <v>484</v>
      </c>
      <c r="D72" s="31"/>
      <c r="E72" s="31"/>
      <c r="F72" s="31">
        <v>1</v>
      </c>
      <c r="G72" s="31"/>
      <c r="H72" s="31">
        <f t="shared" si="0"/>
        <v>1</v>
      </c>
      <c r="I72" s="32">
        <v>1568000</v>
      </c>
      <c r="J72" s="32">
        <f>(Tabla13[[#This Row],[CANTIDAD TOTAL]]*Tabla13[[#This Row],[PRECIO UNITARIO ESTIMADO]])</f>
        <v>1568000</v>
      </c>
      <c r="K72" s="32"/>
      <c r="L72"/>
      <c r="M72" t="s">
        <v>510</v>
      </c>
      <c r="N72"/>
      <c r="O72" s="28"/>
      <c r="T72" s="5" t="s">
        <v>88</v>
      </c>
      <c r="W72" s="13"/>
    </row>
    <row r="73" spans="1:23" ht="30">
      <c r="A73"/>
      <c r="B73" s="30" t="s">
        <v>580</v>
      </c>
      <c r="C73" t="s">
        <v>484</v>
      </c>
      <c r="D73" s="31">
        <v>1</v>
      </c>
      <c r="E73" s="31"/>
      <c r="F73" s="31"/>
      <c r="G73" s="31"/>
      <c r="H73" s="31">
        <f t="shared" si="0"/>
        <v>1</v>
      </c>
      <c r="I73" s="32">
        <v>66832.25</v>
      </c>
      <c r="J73" s="32">
        <f>(Tabla13[[#This Row],[CANTIDAD TOTAL]]*Tabla13[[#This Row],[PRECIO UNITARIO ESTIMADO]])</f>
        <v>66832.25</v>
      </c>
      <c r="K73" s="32"/>
      <c r="L73"/>
      <c r="M73" t="s">
        <v>510</v>
      </c>
      <c r="N73"/>
      <c r="O73" s="28"/>
      <c r="T73" s="5" t="s">
        <v>89</v>
      </c>
      <c r="W73" s="13"/>
    </row>
    <row r="74" spans="1:23" ht="30">
      <c r="A74"/>
      <c r="B74" s="30" t="s">
        <v>581</v>
      </c>
      <c r="C74" t="s">
        <v>484</v>
      </c>
      <c r="D74" s="31"/>
      <c r="E74" s="31"/>
      <c r="F74" s="31">
        <v>2</v>
      </c>
      <c r="G74" s="31"/>
      <c r="H74" s="31">
        <f t="shared" si="0"/>
        <v>2</v>
      </c>
      <c r="I74" s="32">
        <v>73000</v>
      </c>
      <c r="J74" s="32">
        <f>(Tabla13[[#This Row],[CANTIDAD TOTAL]]*Tabla13[[#This Row],[PRECIO UNITARIO ESTIMADO]])</f>
        <v>146000</v>
      </c>
      <c r="K74" s="32"/>
      <c r="L74"/>
      <c r="M74" t="s">
        <v>510</v>
      </c>
      <c r="N74"/>
      <c r="O74" s="28"/>
      <c r="T74" s="5" t="s">
        <v>90</v>
      </c>
      <c r="W74" s="13"/>
    </row>
    <row r="75" spans="1:23">
      <c r="A75"/>
      <c r="B75" s="30" t="s">
        <v>582</v>
      </c>
      <c r="C75" t="s">
        <v>484</v>
      </c>
      <c r="D75" s="31"/>
      <c r="E75" s="31"/>
      <c r="F75" s="31"/>
      <c r="G75" s="31">
        <v>1</v>
      </c>
      <c r="H75" s="31">
        <f t="shared" si="0"/>
        <v>1</v>
      </c>
      <c r="I75" s="32">
        <v>950015.44</v>
      </c>
      <c r="J75" s="32">
        <f>(Tabla13[[#This Row],[CANTIDAD TOTAL]]*Tabla13[[#This Row],[PRECIO UNITARIO ESTIMADO]])</f>
        <v>950015.44</v>
      </c>
      <c r="K75" s="32"/>
      <c r="L75"/>
      <c r="M75" t="s">
        <v>510</v>
      </c>
      <c r="N75"/>
      <c r="O75" s="28"/>
      <c r="T75" s="5" t="s">
        <v>92</v>
      </c>
      <c r="W75" s="13"/>
    </row>
    <row r="76" spans="1:23">
      <c r="A76"/>
      <c r="B76" s="30" t="s">
        <v>583</v>
      </c>
      <c r="C76" t="s">
        <v>484</v>
      </c>
      <c r="D76" s="31"/>
      <c r="E76" s="31">
        <v>2</v>
      </c>
      <c r="F76" s="31"/>
      <c r="G76" s="31"/>
      <c r="H76" s="31">
        <f t="shared" ref="H76:H139" si="1">(D76+E76+F76+G76)</f>
        <v>2</v>
      </c>
      <c r="I76" s="32">
        <v>55750</v>
      </c>
      <c r="J76" s="32">
        <f>(Tabla13[[#This Row],[CANTIDAD TOTAL]]*Tabla13[[#This Row],[PRECIO UNITARIO ESTIMADO]])</f>
        <v>111500</v>
      </c>
      <c r="K76" s="32"/>
      <c r="L76"/>
      <c r="M76" t="s">
        <v>510</v>
      </c>
      <c r="N76"/>
      <c r="O76" s="28"/>
      <c r="T76" s="5" t="s">
        <v>93</v>
      </c>
      <c r="W76" s="13"/>
    </row>
    <row r="77" spans="1:23">
      <c r="A77"/>
      <c r="B77" s="30" t="s">
        <v>584</v>
      </c>
      <c r="C77" t="s">
        <v>484</v>
      </c>
      <c r="D77" s="31"/>
      <c r="E77" s="31">
        <v>2</v>
      </c>
      <c r="F77" s="31"/>
      <c r="G77" s="31"/>
      <c r="H77" s="31">
        <f t="shared" si="1"/>
        <v>2</v>
      </c>
      <c r="I77" s="32">
        <v>55750</v>
      </c>
      <c r="J77" s="32">
        <f>(Tabla13[[#This Row],[CANTIDAD TOTAL]]*Tabla13[[#This Row],[PRECIO UNITARIO ESTIMADO]])</f>
        <v>111500</v>
      </c>
      <c r="K77" s="32"/>
      <c r="L77"/>
      <c r="M77" t="s">
        <v>510</v>
      </c>
      <c r="N77"/>
      <c r="O77" s="28"/>
      <c r="T77" s="5" t="s">
        <v>94</v>
      </c>
      <c r="W77" s="13"/>
    </row>
    <row r="78" spans="1:23">
      <c r="A78"/>
      <c r="B78" s="30" t="s">
        <v>585</v>
      </c>
      <c r="C78" t="s">
        <v>484</v>
      </c>
      <c r="D78" s="31"/>
      <c r="E78" s="31"/>
      <c r="F78" s="31">
        <v>1</v>
      </c>
      <c r="G78" s="31"/>
      <c r="H78" s="31">
        <f t="shared" si="1"/>
        <v>1</v>
      </c>
      <c r="I78" s="32">
        <v>1310419.5</v>
      </c>
      <c r="J78" s="32">
        <f>(Tabla13[[#This Row],[CANTIDAD TOTAL]]*Tabla13[[#This Row],[PRECIO UNITARIO ESTIMADO]])</f>
        <v>1310419.5</v>
      </c>
      <c r="K78" s="32"/>
      <c r="L78"/>
      <c r="M78" t="s">
        <v>510</v>
      </c>
      <c r="N78"/>
      <c r="O78" s="28"/>
      <c r="T78" s="5" t="s">
        <v>95</v>
      </c>
      <c r="W78" s="13"/>
    </row>
    <row r="79" spans="1:23" ht="30">
      <c r="A79"/>
      <c r="B79" s="30" t="s">
        <v>586</v>
      </c>
      <c r="C79" t="s">
        <v>484</v>
      </c>
      <c r="D79" s="31"/>
      <c r="E79" s="31"/>
      <c r="F79" s="31">
        <v>1</v>
      </c>
      <c r="G79" s="31"/>
      <c r="H79" s="31">
        <f t="shared" si="1"/>
        <v>1</v>
      </c>
      <c r="I79" s="32">
        <v>950015.44</v>
      </c>
      <c r="J79" s="32">
        <f>(Tabla13[[#This Row],[CANTIDAD TOTAL]]*Tabla13[[#This Row],[PRECIO UNITARIO ESTIMADO]])</f>
        <v>950015.44</v>
      </c>
      <c r="K79" s="32"/>
      <c r="L79"/>
      <c r="M79" t="s">
        <v>510</v>
      </c>
      <c r="N79"/>
      <c r="O79" s="28"/>
      <c r="T79" s="5" t="s">
        <v>96</v>
      </c>
      <c r="W79" s="13"/>
    </row>
    <row r="80" spans="1:23">
      <c r="A80"/>
      <c r="B80" s="30" t="s">
        <v>587</v>
      </c>
      <c r="C80" t="s">
        <v>484</v>
      </c>
      <c r="D80" s="31"/>
      <c r="E80" s="31"/>
      <c r="F80" s="31">
        <v>1</v>
      </c>
      <c r="G80" s="31"/>
      <c r="H80" s="31">
        <f t="shared" si="1"/>
        <v>1</v>
      </c>
      <c r="I80" s="32">
        <v>950015.44</v>
      </c>
      <c r="J80" s="32">
        <f>(Tabla13[[#This Row],[CANTIDAD TOTAL]]*Tabla13[[#This Row],[PRECIO UNITARIO ESTIMADO]])</f>
        <v>950015.44</v>
      </c>
      <c r="K80" s="32"/>
      <c r="L80"/>
      <c r="M80" t="s">
        <v>510</v>
      </c>
      <c r="N80"/>
      <c r="O80" s="28"/>
      <c r="T80" s="5" t="s">
        <v>97</v>
      </c>
      <c r="W80" s="13"/>
    </row>
    <row r="81" spans="1:23" ht="30">
      <c r="A81"/>
      <c r="B81" s="30" t="s">
        <v>588</v>
      </c>
      <c r="C81" t="s">
        <v>484</v>
      </c>
      <c r="D81" s="31"/>
      <c r="E81" s="31"/>
      <c r="F81" s="31">
        <v>1</v>
      </c>
      <c r="G81" s="31"/>
      <c r="H81" s="31">
        <f t="shared" si="1"/>
        <v>1</v>
      </c>
      <c r="I81" s="32">
        <v>277911.86</v>
      </c>
      <c r="J81" s="32">
        <f>(Tabla13[[#This Row],[CANTIDAD TOTAL]]*Tabla13[[#This Row],[PRECIO UNITARIO ESTIMADO]])</f>
        <v>277911.86</v>
      </c>
      <c r="K81" s="32"/>
      <c r="L81"/>
      <c r="M81" t="s">
        <v>510</v>
      </c>
      <c r="N81"/>
      <c r="O81" s="28"/>
      <c r="T81" s="5" t="s">
        <v>98</v>
      </c>
      <c r="W81" s="13"/>
    </row>
    <row r="82" spans="1:23" ht="30">
      <c r="A82"/>
      <c r="B82" s="30" t="s">
        <v>589</v>
      </c>
      <c r="C82" t="s">
        <v>484</v>
      </c>
      <c r="D82" s="31"/>
      <c r="E82" s="31"/>
      <c r="F82" s="31">
        <v>1</v>
      </c>
      <c r="G82" s="31"/>
      <c r="H82" s="31">
        <f t="shared" si="1"/>
        <v>1</v>
      </c>
      <c r="I82" s="32">
        <v>950015.44</v>
      </c>
      <c r="J82" s="32">
        <f>(Tabla13[[#This Row],[CANTIDAD TOTAL]]*Tabla13[[#This Row],[PRECIO UNITARIO ESTIMADO]])</f>
        <v>950015.44</v>
      </c>
      <c r="K82" s="32"/>
      <c r="L82"/>
      <c r="M82" t="s">
        <v>510</v>
      </c>
      <c r="N82"/>
      <c r="O82" s="28"/>
      <c r="T82" s="5" t="s">
        <v>99</v>
      </c>
      <c r="W82" s="13"/>
    </row>
    <row r="83" spans="1:23">
      <c r="A83"/>
      <c r="B83" s="30" t="s">
        <v>590</v>
      </c>
      <c r="C83" t="s">
        <v>484</v>
      </c>
      <c r="D83" s="31"/>
      <c r="E83" s="31">
        <v>1</v>
      </c>
      <c r="F83" s="31"/>
      <c r="G83" s="31"/>
      <c r="H83" s="31">
        <f t="shared" si="1"/>
        <v>1</v>
      </c>
      <c r="I83" s="32">
        <v>950015.44</v>
      </c>
      <c r="J83" s="32">
        <f>(Tabla13[[#This Row],[CANTIDAD TOTAL]]*Tabla13[[#This Row],[PRECIO UNITARIO ESTIMADO]])</f>
        <v>950015.44</v>
      </c>
      <c r="K83" s="32"/>
      <c r="L83"/>
      <c r="M83" t="s">
        <v>510</v>
      </c>
      <c r="N83"/>
      <c r="O83" s="28"/>
      <c r="T83" s="5" t="s">
        <v>101</v>
      </c>
      <c r="W83" s="13"/>
    </row>
    <row r="84" spans="1:23">
      <c r="A84"/>
      <c r="B84" s="30" t="s">
        <v>591</v>
      </c>
      <c r="C84" t="s">
        <v>484</v>
      </c>
      <c r="D84" s="31"/>
      <c r="E84" s="31"/>
      <c r="F84" s="31">
        <v>1</v>
      </c>
      <c r="G84" s="31"/>
      <c r="H84" s="31">
        <f t="shared" si="1"/>
        <v>1</v>
      </c>
      <c r="I84" s="32">
        <v>950015.44</v>
      </c>
      <c r="J84" s="32">
        <f>(Tabla13[[#This Row],[CANTIDAD TOTAL]]*Tabla13[[#This Row],[PRECIO UNITARIO ESTIMADO]])</f>
        <v>950015.44</v>
      </c>
      <c r="K84" s="32"/>
      <c r="L84"/>
      <c r="M84" t="s">
        <v>510</v>
      </c>
      <c r="N84"/>
      <c r="O84" s="28"/>
      <c r="T84" s="5" t="s">
        <v>102</v>
      </c>
      <c r="W84" s="13"/>
    </row>
    <row r="85" spans="1:23">
      <c r="A85"/>
      <c r="B85" s="30" t="s">
        <v>592</v>
      </c>
      <c r="C85" t="s">
        <v>484</v>
      </c>
      <c r="D85" s="31"/>
      <c r="E85" s="31"/>
      <c r="F85" s="31"/>
      <c r="G85" s="31">
        <v>1</v>
      </c>
      <c r="H85" s="31">
        <f t="shared" si="1"/>
        <v>1</v>
      </c>
      <c r="I85" s="32">
        <v>950015.44</v>
      </c>
      <c r="J85" s="32">
        <f>(Tabla13[[#This Row],[CANTIDAD TOTAL]]*Tabla13[[#This Row],[PRECIO UNITARIO ESTIMADO]])</f>
        <v>950015.44</v>
      </c>
      <c r="K85" s="32"/>
      <c r="L85"/>
      <c r="M85" t="s">
        <v>510</v>
      </c>
      <c r="N85"/>
      <c r="O85" s="28"/>
      <c r="T85" s="5" t="s">
        <v>103</v>
      </c>
      <c r="W85" s="13"/>
    </row>
    <row r="86" spans="1:23">
      <c r="A86" t="s">
        <v>190</v>
      </c>
      <c r="B86" s="30" t="s">
        <v>593</v>
      </c>
      <c r="C86" t="s">
        <v>508</v>
      </c>
      <c r="D86" s="31"/>
      <c r="E86" s="31">
        <v>3</v>
      </c>
      <c r="F86" s="31"/>
      <c r="G86" s="31"/>
      <c r="H86" s="31">
        <f t="shared" si="1"/>
        <v>3</v>
      </c>
      <c r="I86" s="32">
        <v>14.32</v>
      </c>
      <c r="J86" s="32">
        <f>(Tabla13[[#This Row],[CANTIDAD TOTAL]]*Tabla13[[#This Row],[PRECIO UNITARIO ESTIMADO]])</f>
        <v>42.96</v>
      </c>
      <c r="K86" s="32">
        <f>SUM(J86:J246)</f>
        <v>6893796.4994061515</v>
      </c>
      <c r="L86" t="s">
        <v>549</v>
      </c>
      <c r="M86" t="s">
        <v>510</v>
      </c>
      <c r="N86"/>
      <c r="O86" s="28"/>
      <c r="T86" s="5" t="s">
        <v>104</v>
      </c>
      <c r="W86" s="13"/>
    </row>
    <row r="87" spans="1:23">
      <c r="A87"/>
      <c r="B87" s="30" t="s">
        <v>594</v>
      </c>
      <c r="C87" t="s">
        <v>508</v>
      </c>
      <c r="D87" s="31">
        <v>1</v>
      </c>
      <c r="E87" s="31"/>
      <c r="F87" s="31"/>
      <c r="G87" s="31"/>
      <c r="H87" s="31">
        <f t="shared" si="1"/>
        <v>1</v>
      </c>
      <c r="I87" s="32">
        <v>150</v>
      </c>
      <c r="J87" s="32">
        <f>(Tabla13[[#This Row],[CANTIDAD TOTAL]]*Tabla13[[#This Row],[PRECIO UNITARIO ESTIMADO]])</f>
        <v>150</v>
      </c>
      <c r="K87" s="32"/>
      <c r="L87"/>
      <c r="M87" t="s">
        <v>510</v>
      </c>
      <c r="N87"/>
      <c r="O87" s="28"/>
      <c r="T87" s="5" t="s">
        <v>105</v>
      </c>
      <c r="W87" s="13"/>
    </row>
    <row r="88" spans="1:23">
      <c r="A88"/>
      <c r="B88" s="30" t="s">
        <v>595</v>
      </c>
      <c r="C88" t="s">
        <v>484</v>
      </c>
      <c r="D88" s="31"/>
      <c r="E88" s="31">
        <v>6</v>
      </c>
      <c r="F88" s="31"/>
      <c r="G88" s="31"/>
      <c r="H88" s="31">
        <f t="shared" si="1"/>
        <v>6</v>
      </c>
      <c r="I88" s="32">
        <v>29.5</v>
      </c>
      <c r="J88" s="32">
        <f>(Tabla13[[#This Row],[CANTIDAD TOTAL]]*Tabla13[[#This Row],[PRECIO UNITARIO ESTIMADO]])</f>
        <v>177</v>
      </c>
      <c r="K88" s="32"/>
      <c r="L88"/>
      <c r="M88" t="s">
        <v>510</v>
      </c>
      <c r="N88"/>
      <c r="O88" s="28"/>
      <c r="T88" s="5" t="s">
        <v>106</v>
      </c>
      <c r="W88" s="13"/>
    </row>
    <row r="89" spans="1:23">
      <c r="A89"/>
      <c r="B89" s="30" t="s">
        <v>596</v>
      </c>
      <c r="C89" t="s">
        <v>484</v>
      </c>
      <c r="D89" s="31"/>
      <c r="E89" s="31">
        <v>150</v>
      </c>
      <c r="F89" s="31"/>
      <c r="G89" s="31"/>
      <c r="H89" s="31">
        <f t="shared" si="1"/>
        <v>150</v>
      </c>
      <c r="I89" s="32">
        <v>109.74</v>
      </c>
      <c r="J89" s="32">
        <f>(Tabla13[[#This Row],[CANTIDAD TOTAL]]*Tabla13[[#This Row],[PRECIO UNITARIO ESTIMADO]])</f>
        <v>16461</v>
      </c>
      <c r="K89" s="32"/>
      <c r="L89"/>
      <c r="M89" t="s">
        <v>510</v>
      </c>
      <c r="N89"/>
      <c r="O89" s="28"/>
      <c r="T89" s="5" t="s">
        <v>107</v>
      </c>
      <c r="W89" s="13"/>
    </row>
    <row r="90" spans="1:23">
      <c r="A90"/>
      <c r="B90" s="30" t="s">
        <v>597</v>
      </c>
      <c r="C90" t="s">
        <v>484</v>
      </c>
      <c r="D90" s="31"/>
      <c r="E90" s="31">
        <v>4</v>
      </c>
      <c r="F90" s="31"/>
      <c r="G90" s="31"/>
      <c r="H90" s="31">
        <f t="shared" si="1"/>
        <v>4</v>
      </c>
      <c r="I90" s="32">
        <v>265.5</v>
      </c>
      <c r="J90" s="32">
        <f>(Tabla13[[#This Row],[CANTIDAD TOTAL]]*Tabla13[[#This Row],[PRECIO UNITARIO ESTIMADO]])</f>
        <v>1062</v>
      </c>
      <c r="K90" s="32"/>
      <c r="L90"/>
      <c r="M90" t="s">
        <v>510</v>
      </c>
      <c r="N90"/>
      <c r="O90" s="28"/>
      <c r="T90" s="5" t="s">
        <v>108</v>
      </c>
      <c r="W90" s="13"/>
    </row>
    <row r="91" spans="1:23">
      <c r="A91"/>
      <c r="B91" s="30" t="s">
        <v>598</v>
      </c>
      <c r="C91" t="s">
        <v>484</v>
      </c>
      <c r="D91" s="31"/>
      <c r="E91" s="31">
        <v>20</v>
      </c>
      <c r="F91" s="31"/>
      <c r="G91" s="31"/>
      <c r="H91" s="31">
        <f t="shared" si="1"/>
        <v>20</v>
      </c>
      <c r="I91" s="32">
        <v>165.2</v>
      </c>
      <c r="J91" s="32">
        <f>(Tabla13[[#This Row],[CANTIDAD TOTAL]]*Tabla13[[#This Row],[PRECIO UNITARIO ESTIMADO]])</f>
        <v>3304</v>
      </c>
      <c r="K91" s="32"/>
      <c r="L91"/>
      <c r="M91" t="s">
        <v>510</v>
      </c>
      <c r="N91"/>
      <c r="O91" s="28"/>
      <c r="T91" s="5" t="s">
        <v>109</v>
      </c>
      <c r="W91" s="13"/>
    </row>
    <row r="92" spans="1:23">
      <c r="A92"/>
      <c r="B92" s="30" t="s">
        <v>599</v>
      </c>
      <c r="C92" t="s">
        <v>484</v>
      </c>
      <c r="D92" s="31">
        <v>48</v>
      </c>
      <c r="E92" s="31"/>
      <c r="F92" s="31"/>
      <c r="G92" s="31"/>
      <c r="H92" s="31">
        <f t="shared" si="1"/>
        <v>48</v>
      </c>
      <c r="I92" s="32">
        <v>89.68</v>
      </c>
      <c r="J92" s="32">
        <f>(Tabla13[[#This Row],[CANTIDAD TOTAL]]*Tabla13[[#This Row],[PRECIO UNITARIO ESTIMADO]])</f>
        <v>4304.6400000000003</v>
      </c>
      <c r="K92" s="32"/>
      <c r="L92"/>
      <c r="M92" t="s">
        <v>510</v>
      </c>
      <c r="N92"/>
      <c r="O92" s="28"/>
      <c r="T92" s="5" t="s">
        <v>110</v>
      </c>
      <c r="W92" s="13"/>
    </row>
    <row r="93" spans="1:23">
      <c r="A93"/>
      <c r="B93" s="30" t="s">
        <v>600</v>
      </c>
      <c r="C93" t="s">
        <v>484</v>
      </c>
      <c r="D93" s="31">
        <v>36</v>
      </c>
      <c r="E93" s="31">
        <v>4</v>
      </c>
      <c r="F93" s="31"/>
      <c r="G93" s="31"/>
      <c r="H93" s="31">
        <f t="shared" si="1"/>
        <v>40</v>
      </c>
      <c r="I93" s="32">
        <v>155.3175</v>
      </c>
      <c r="J93" s="32">
        <f>(Tabla13[[#This Row],[CANTIDAD TOTAL]]*Tabla13[[#This Row],[PRECIO UNITARIO ESTIMADO]])</f>
        <v>6212.7</v>
      </c>
      <c r="K93" s="32"/>
      <c r="L93"/>
      <c r="M93" t="s">
        <v>510</v>
      </c>
      <c r="N93"/>
      <c r="O93" s="28"/>
      <c r="T93" s="5" t="s">
        <v>111</v>
      </c>
      <c r="W93" s="13"/>
    </row>
    <row r="94" spans="1:23">
      <c r="A94"/>
      <c r="B94" s="30" t="s">
        <v>601</v>
      </c>
      <c r="C94" t="s">
        <v>484</v>
      </c>
      <c r="D94" s="31">
        <v>24</v>
      </c>
      <c r="E94" s="31"/>
      <c r="F94" s="31"/>
      <c r="G94" s="31"/>
      <c r="H94" s="31">
        <f t="shared" si="1"/>
        <v>24</v>
      </c>
      <c r="I94" s="32">
        <v>273.76</v>
      </c>
      <c r="J94" s="32">
        <f>(Tabla13[[#This Row],[CANTIDAD TOTAL]]*Tabla13[[#This Row],[PRECIO UNITARIO ESTIMADO]])</f>
        <v>6570.24</v>
      </c>
      <c r="K94" s="32"/>
      <c r="L94"/>
      <c r="M94" t="s">
        <v>510</v>
      </c>
      <c r="N94"/>
      <c r="O94" s="28"/>
      <c r="T94" s="5" t="s">
        <v>112</v>
      </c>
      <c r="W94" s="13"/>
    </row>
    <row r="95" spans="1:23">
      <c r="A95"/>
      <c r="B95" s="30" t="s">
        <v>602</v>
      </c>
      <c r="C95" t="s">
        <v>484</v>
      </c>
      <c r="D95" s="31">
        <v>48</v>
      </c>
      <c r="E95" s="31">
        <v>4</v>
      </c>
      <c r="F95" s="31"/>
      <c r="G95" s="31"/>
      <c r="H95" s="31">
        <f t="shared" si="1"/>
        <v>52</v>
      </c>
      <c r="I95" s="32">
        <v>445.45</v>
      </c>
      <c r="J95" s="32">
        <f>(Tabla13[[#This Row],[CANTIDAD TOTAL]]*Tabla13[[#This Row],[PRECIO UNITARIO ESTIMADO]])</f>
        <v>23163.399999999998</v>
      </c>
      <c r="K95" s="32"/>
      <c r="L95"/>
      <c r="M95" t="s">
        <v>510</v>
      </c>
      <c r="N95"/>
      <c r="O95" s="28"/>
      <c r="T95" s="5" t="s">
        <v>113</v>
      </c>
      <c r="W95" s="13"/>
    </row>
    <row r="96" spans="1:23">
      <c r="A96"/>
      <c r="B96" s="30" t="s">
        <v>603</v>
      </c>
      <c r="C96" t="s">
        <v>484</v>
      </c>
      <c r="D96" s="31"/>
      <c r="E96" s="31"/>
      <c r="F96" s="31">
        <v>3</v>
      </c>
      <c r="G96" s="31"/>
      <c r="H96" s="31">
        <f t="shared" si="1"/>
        <v>3</v>
      </c>
      <c r="I96" s="32">
        <v>415.8</v>
      </c>
      <c r="J96" s="32">
        <f>(Tabla13[[#This Row],[CANTIDAD TOTAL]]*Tabla13[[#This Row],[PRECIO UNITARIO ESTIMADO]])</f>
        <v>1247.4000000000001</v>
      </c>
      <c r="K96" s="32"/>
      <c r="L96"/>
      <c r="M96" t="s">
        <v>510</v>
      </c>
      <c r="N96"/>
      <c r="O96" s="28"/>
      <c r="T96" s="5" t="s">
        <v>114</v>
      </c>
      <c r="W96" s="13"/>
    </row>
    <row r="97" spans="1:23">
      <c r="A97"/>
      <c r="B97" s="30" t="s">
        <v>604</v>
      </c>
      <c r="C97" t="s">
        <v>484</v>
      </c>
      <c r="D97" s="31"/>
      <c r="E97" s="31"/>
      <c r="F97" s="31">
        <v>28</v>
      </c>
      <c r="G97" s="31">
        <v>12</v>
      </c>
      <c r="H97" s="31">
        <f t="shared" si="1"/>
        <v>40</v>
      </c>
      <c r="I97" s="32">
        <v>3208.125</v>
      </c>
      <c r="J97" s="32">
        <f>(Tabla13[[#This Row],[CANTIDAD TOTAL]]*Tabla13[[#This Row],[PRECIO UNITARIO ESTIMADO]])</f>
        <v>128325</v>
      </c>
      <c r="K97" s="32"/>
      <c r="L97"/>
      <c r="M97" t="s">
        <v>510</v>
      </c>
      <c r="N97"/>
      <c r="O97" s="28"/>
      <c r="T97" s="5" t="s">
        <v>115</v>
      </c>
      <c r="W97" s="13"/>
    </row>
    <row r="98" spans="1:23">
      <c r="A98"/>
      <c r="B98" s="30" t="s">
        <v>605</v>
      </c>
      <c r="C98" t="s">
        <v>484</v>
      </c>
      <c r="D98" s="31"/>
      <c r="E98" s="31">
        <v>2</v>
      </c>
      <c r="F98" s="31"/>
      <c r="G98" s="31"/>
      <c r="H98" s="31">
        <f t="shared" si="1"/>
        <v>2</v>
      </c>
      <c r="I98" s="32">
        <v>1843.16</v>
      </c>
      <c r="J98" s="32">
        <f>(Tabla13[[#This Row],[CANTIDAD TOTAL]]*Tabla13[[#This Row],[PRECIO UNITARIO ESTIMADO]])</f>
        <v>3686.32</v>
      </c>
      <c r="K98" s="32"/>
      <c r="L98"/>
      <c r="M98" t="s">
        <v>510</v>
      </c>
      <c r="N98"/>
      <c r="O98" s="28"/>
      <c r="T98" s="5" t="s">
        <v>116</v>
      </c>
      <c r="W98" s="13"/>
    </row>
    <row r="99" spans="1:23">
      <c r="A99"/>
      <c r="B99" s="30" t="s">
        <v>490</v>
      </c>
      <c r="C99" t="s">
        <v>484</v>
      </c>
      <c r="D99" s="31">
        <v>1000</v>
      </c>
      <c r="E99" s="31"/>
      <c r="F99" s="31">
        <v>2500</v>
      </c>
      <c r="G99" s="31"/>
      <c r="H99" s="31">
        <f t="shared" si="1"/>
        <v>3500</v>
      </c>
      <c r="I99" s="32">
        <v>24.565000000000001</v>
      </c>
      <c r="J99" s="32">
        <f>(Tabla13[[#This Row],[CANTIDAD TOTAL]]*Tabla13[[#This Row],[PRECIO UNITARIO ESTIMADO]])</f>
        <v>85977.5</v>
      </c>
      <c r="K99" s="32"/>
      <c r="L99"/>
      <c r="M99" t="s">
        <v>510</v>
      </c>
      <c r="N99"/>
      <c r="O99" s="28"/>
      <c r="T99" s="5" t="s">
        <v>117</v>
      </c>
      <c r="W99" s="13"/>
    </row>
    <row r="100" spans="1:23">
      <c r="A100"/>
      <c r="B100" s="30" t="s">
        <v>606</v>
      </c>
      <c r="C100" t="s">
        <v>484</v>
      </c>
      <c r="D100" s="31"/>
      <c r="E100" s="31">
        <v>10</v>
      </c>
      <c r="F100" s="31"/>
      <c r="G100" s="31"/>
      <c r="H100" s="31">
        <f t="shared" si="1"/>
        <v>10</v>
      </c>
      <c r="I100" s="32">
        <v>68.44</v>
      </c>
      <c r="J100" s="32">
        <f>(Tabla13[[#This Row],[CANTIDAD TOTAL]]*Tabla13[[#This Row],[PRECIO UNITARIO ESTIMADO]])</f>
        <v>684.4</v>
      </c>
      <c r="K100" s="32"/>
      <c r="L100"/>
      <c r="M100" t="s">
        <v>510</v>
      </c>
      <c r="N100"/>
      <c r="O100" s="28"/>
      <c r="T100" s="5" t="s">
        <v>118</v>
      </c>
      <c r="W100" s="13"/>
    </row>
    <row r="101" spans="1:23" ht="30">
      <c r="A101"/>
      <c r="B101" s="30" t="s">
        <v>607</v>
      </c>
      <c r="C101" t="s">
        <v>484</v>
      </c>
      <c r="D101" s="31"/>
      <c r="E101" s="31">
        <v>1</v>
      </c>
      <c r="F101" s="31"/>
      <c r="G101" s="31"/>
      <c r="H101" s="31">
        <f t="shared" si="1"/>
        <v>1</v>
      </c>
      <c r="I101" s="32">
        <v>13511</v>
      </c>
      <c r="J101" s="32">
        <f>(Tabla13[[#This Row],[CANTIDAD TOTAL]]*Tabla13[[#This Row],[PRECIO UNITARIO ESTIMADO]])</f>
        <v>13511</v>
      </c>
      <c r="K101" s="32"/>
      <c r="L101"/>
      <c r="M101" t="s">
        <v>510</v>
      </c>
      <c r="N101"/>
      <c r="O101" s="28"/>
      <c r="T101" s="5" t="s">
        <v>119</v>
      </c>
      <c r="W101" s="13"/>
    </row>
    <row r="102" spans="1:23">
      <c r="A102"/>
      <c r="B102" s="30" t="s">
        <v>608</v>
      </c>
      <c r="C102" t="s">
        <v>484</v>
      </c>
      <c r="D102" s="31"/>
      <c r="E102" s="31"/>
      <c r="F102" s="31">
        <v>2</v>
      </c>
      <c r="G102" s="31"/>
      <c r="H102" s="31">
        <f t="shared" si="1"/>
        <v>2</v>
      </c>
      <c r="I102" s="32">
        <v>230</v>
      </c>
      <c r="J102" s="32">
        <f>(Tabla13[[#This Row],[CANTIDAD TOTAL]]*Tabla13[[#This Row],[PRECIO UNITARIO ESTIMADO]])</f>
        <v>460</v>
      </c>
      <c r="K102" s="32"/>
      <c r="L102"/>
      <c r="M102" t="s">
        <v>510</v>
      </c>
      <c r="N102"/>
      <c r="O102" s="28"/>
      <c r="T102" s="5" t="s">
        <v>120</v>
      </c>
      <c r="W102" s="13"/>
    </row>
    <row r="103" spans="1:23">
      <c r="A103"/>
      <c r="B103" s="30" t="s">
        <v>609</v>
      </c>
      <c r="C103" t="s">
        <v>484</v>
      </c>
      <c r="D103" s="31">
        <v>8</v>
      </c>
      <c r="E103" s="31"/>
      <c r="F103" s="31"/>
      <c r="G103" s="31"/>
      <c r="H103" s="31">
        <f t="shared" si="1"/>
        <v>8</v>
      </c>
      <c r="I103" s="32">
        <v>1976.5</v>
      </c>
      <c r="J103" s="32">
        <f>(Tabla13[[#This Row],[CANTIDAD TOTAL]]*Tabla13[[#This Row],[PRECIO UNITARIO ESTIMADO]])</f>
        <v>15812</v>
      </c>
      <c r="K103" s="32"/>
      <c r="L103"/>
      <c r="M103" t="s">
        <v>510</v>
      </c>
      <c r="N103"/>
      <c r="O103" s="28"/>
      <c r="T103" s="5" t="s">
        <v>121</v>
      </c>
      <c r="W103" s="13"/>
    </row>
    <row r="104" spans="1:23">
      <c r="A104"/>
      <c r="B104" s="30" t="s">
        <v>610</v>
      </c>
      <c r="C104" t="s">
        <v>484</v>
      </c>
      <c r="D104" s="31">
        <v>480000</v>
      </c>
      <c r="E104" s="31"/>
      <c r="F104" s="31"/>
      <c r="G104" s="31"/>
      <c r="H104" s="31">
        <v>480000</v>
      </c>
      <c r="I104" s="32">
        <v>3.3039999999999998</v>
      </c>
      <c r="J104" s="32">
        <f>(Tabla13[[#This Row],[CANTIDAD TOTAL]]*Tabla13[[#This Row],[PRECIO UNITARIO ESTIMADO]])</f>
        <v>1585920</v>
      </c>
      <c r="K104" s="32"/>
      <c r="L104"/>
      <c r="M104" t="s">
        <v>510</v>
      </c>
      <c r="N104"/>
      <c r="O104" s="28"/>
      <c r="T104" s="5" t="s">
        <v>122</v>
      </c>
    </row>
    <row r="105" spans="1:23">
      <c r="A105"/>
      <c r="B105" s="30" t="s">
        <v>611</v>
      </c>
      <c r="C105" t="s">
        <v>508</v>
      </c>
      <c r="D105" s="31"/>
      <c r="E105" s="31">
        <v>108</v>
      </c>
      <c r="F105" s="31">
        <v>2</v>
      </c>
      <c r="G105" s="31"/>
      <c r="H105" s="31">
        <f t="shared" si="1"/>
        <v>110</v>
      </c>
      <c r="I105" s="32">
        <v>105.104</v>
      </c>
      <c r="J105" s="32">
        <f>(Tabla13[[#This Row],[CANTIDAD TOTAL]]*Tabla13[[#This Row],[PRECIO UNITARIO ESTIMADO]])</f>
        <v>11561.44</v>
      </c>
      <c r="K105" s="32"/>
      <c r="L105"/>
      <c r="M105" t="s">
        <v>510</v>
      </c>
      <c r="N105"/>
      <c r="O105" s="28"/>
      <c r="T105" s="5" t="s">
        <v>123</v>
      </c>
    </row>
    <row r="106" spans="1:23">
      <c r="A106"/>
      <c r="B106" s="30" t="s">
        <v>612</v>
      </c>
      <c r="C106" t="s">
        <v>484</v>
      </c>
      <c r="D106" s="31"/>
      <c r="E106" s="31">
        <v>84</v>
      </c>
      <c r="F106" s="31"/>
      <c r="G106" s="31"/>
      <c r="H106" s="31">
        <f t="shared" si="1"/>
        <v>84</v>
      </c>
      <c r="I106" s="32">
        <v>15.55</v>
      </c>
      <c r="J106" s="32">
        <f>(Tabla13[[#This Row],[CANTIDAD TOTAL]]*Tabla13[[#This Row],[PRECIO UNITARIO ESTIMADO]])</f>
        <v>1306.2</v>
      </c>
      <c r="K106" s="32"/>
      <c r="L106"/>
      <c r="M106" t="s">
        <v>510</v>
      </c>
      <c r="N106"/>
      <c r="O106" s="28"/>
      <c r="T106" s="5" t="s">
        <v>124</v>
      </c>
    </row>
    <row r="107" spans="1:23">
      <c r="A107"/>
      <c r="B107" s="30" t="s">
        <v>613</v>
      </c>
      <c r="C107" t="s">
        <v>484</v>
      </c>
      <c r="D107" s="31">
        <v>1000</v>
      </c>
      <c r="E107" s="31">
        <v>200</v>
      </c>
      <c r="F107" s="31">
        <v>25</v>
      </c>
      <c r="G107" s="31"/>
      <c r="H107" s="31">
        <f t="shared" si="1"/>
        <v>1225</v>
      </c>
      <c r="I107" s="32">
        <v>111.87466666666667</v>
      </c>
      <c r="J107" s="32">
        <f>(Tabla13[[#This Row],[CANTIDAD TOTAL]]*Tabla13[[#This Row],[PRECIO UNITARIO ESTIMADO]])</f>
        <v>137046.46666666667</v>
      </c>
      <c r="K107" s="32"/>
      <c r="L107"/>
      <c r="M107" t="s">
        <v>510</v>
      </c>
      <c r="N107"/>
      <c r="O107" s="28"/>
      <c r="T107" s="5" t="s">
        <v>125</v>
      </c>
    </row>
    <row r="108" spans="1:23">
      <c r="A108"/>
      <c r="B108" s="30" t="s">
        <v>614</v>
      </c>
      <c r="C108" t="s">
        <v>484</v>
      </c>
      <c r="D108" s="31"/>
      <c r="E108" s="31">
        <v>1790</v>
      </c>
      <c r="F108" s="31"/>
      <c r="G108" s="31"/>
      <c r="H108" s="31">
        <f t="shared" si="1"/>
        <v>1790</v>
      </c>
      <c r="I108" s="32">
        <v>105.24625</v>
      </c>
      <c r="J108" s="32">
        <f>(Tabla13[[#This Row],[CANTIDAD TOTAL]]*Tabla13[[#This Row],[PRECIO UNITARIO ESTIMADO]])</f>
        <v>188390.78750000001</v>
      </c>
      <c r="K108" s="32"/>
      <c r="L108"/>
      <c r="M108" t="s">
        <v>510</v>
      </c>
      <c r="N108"/>
      <c r="O108" s="28"/>
      <c r="T108" s="5" t="s">
        <v>126</v>
      </c>
    </row>
    <row r="109" spans="1:23">
      <c r="A109"/>
      <c r="B109" s="30" t="s">
        <v>615</v>
      </c>
      <c r="C109" t="s">
        <v>484</v>
      </c>
      <c r="D109" s="31"/>
      <c r="E109" s="31">
        <v>50</v>
      </c>
      <c r="F109" s="31">
        <v>150</v>
      </c>
      <c r="G109" s="31"/>
      <c r="H109" s="31">
        <f t="shared" si="1"/>
        <v>200</v>
      </c>
      <c r="I109" s="32">
        <v>3.77</v>
      </c>
      <c r="J109" s="32">
        <f>(Tabla13[[#This Row],[CANTIDAD TOTAL]]*Tabla13[[#This Row],[PRECIO UNITARIO ESTIMADO]])</f>
        <v>754</v>
      </c>
      <c r="K109" s="32"/>
      <c r="L109"/>
      <c r="M109" t="s">
        <v>510</v>
      </c>
      <c r="N109"/>
      <c r="O109" s="28"/>
      <c r="T109" s="5" t="s">
        <v>127</v>
      </c>
    </row>
    <row r="110" spans="1:23">
      <c r="A110"/>
      <c r="B110" s="30" t="s">
        <v>616</v>
      </c>
      <c r="C110" t="s">
        <v>484</v>
      </c>
      <c r="D110" s="31"/>
      <c r="E110" s="31">
        <v>240</v>
      </c>
      <c r="F110" s="31"/>
      <c r="G110" s="31"/>
      <c r="H110" s="31">
        <f t="shared" si="1"/>
        <v>240</v>
      </c>
      <c r="I110" s="32">
        <v>8.26</v>
      </c>
      <c r="J110" s="32">
        <f>(Tabla13[[#This Row],[CANTIDAD TOTAL]]*Tabla13[[#This Row],[PRECIO UNITARIO ESTIMADO]])</f>
        <v>1982.3999999999999</v>
      </c>
      <c r="K110" s="32"/>
      <c r="L110"/>
      <c r="M110" t="s">
        <v>510</v>
      </c>
      <c r="N110"/>
      <c r="O110" s="28"/>
      <c r="T110" s="5" t="s">
        <v>128</v>
      </c>
    </row>
    <row r="111" spans="1:23">
      <c r="A111"/>
      <c r="B111" s="30" t="s">
        <v>493</v>
      </c>
      <c r="C111" t="s">
        <v>484</v>
      </c>
      <c r="D111" s="31"/>
      <c r="E111" s="31">
        <v>192</v>
      </c>
      <c r="F111" s="31">
        <v>100</v>
      </c>
      <c r="G111" s="31"/>
      <c r="H111" s="31">
        <f t="shared" si="1"/>
        <v>292</v>
      </c>
      <c r="I111" s="32">
        <v>679.24</v>
      </c>
      <c r="J111" s="32">
        <f>(Tabla13[[#This Row],[CANTIDAD TOTAL]]*Tabla13[[#This Row],[PRECIO UNITARIO ESTIMADO]])</f>
        <v>198338.08000000002</v>
      </c>
      <c r="K111" s="32"/>
      <c r="L111"/>
      <c r="M111" t="s">
        <v>510</v>
      </c>
      <c r="N111"/>
      <c r="O111" s="28"/>
      <c r="T111" s="5" t="s">
        <v>129</v>
      </c>
    </row>
    <row r="112" spans="1:23">
      <c r="A112"/>
      <c r="B112" s="30" t="s">
        <v>617</v>
      </c>
      <c r="C112" t="s">
        <v>484</v>
      </c>
      <c r="D112" s="31"/>
      <c r="E112" s="31">
        <v>1</v>
      </c>
      <c r="F112" s="31"/>
      <c r="G112" s="31"/>
      <c r="H112" s="31">
        <f t="shared" si="1"/>
        <v>1</v>
      </c>
      <c r="I112" s="32">
        <v>1510.4</v>
      </c>
      <c r="J112" s="32">
        <f>(Tabla13[[#This Row],[CANTIDAD TOTAL]]*Tabla13[[#This Row],[PRECIO UNITARIO ESTIMADO]])</f>
        <v>1510.4</v>
      </c>
      <c r="K112" s="32"/>
      <c r="L112"/>
      <c r="M112" t="s">
        <v>510</v>
      </c>
      <c r="N112"/>
      <c r="O112" s="28"/>
      <c r="T112" s="5" t="s">
        <v>130</v>
      </c>
    </row>
    <row r="113" spans="1:20">
      <c r="A113"/>
      <c r="B113" s="30" t="s">
        <v>618</v>
      </c>
      <c r="C113" t="s">
        <v>619</v>
      </c>
      <c r="D113" s="31">
        <v>60</v>
      </c>
      <c r="E113" s="31">
        <v>53</v>
      </c>
      <c r="F113" s="31">
        <v>300</v>
      </c>
      <c r="G113" s="31"/>
      <c r="H113" s="31">
        <f t="shared" si="1"/>
        <v>413</v>
      </c>
      <c r="I113" s="32">
        <v>31.66</v>
      </c>
      <c r="J113" s="32">
        <f>(Tabla13[[#This Row],[CANTIDAD TOTAL]]*Tabla13[[#This Row],[PRECIO UNITARIO ESTIMADO]])</f>
        <v>13075.58</v>
      </c>
      <c r="K113" s="32"/>
      <c r="L113"/>
      <c r="M113" t="s">
        <v>510</v>
      </c>
      <c r="N113"/>
      <c r="O113" s="28"/>
      <c r="T113" s="5" t="s">
        <v>131</v>
      </c>
    </row>
    <row r="114" spans="1:20" ht="30">
      <c r="A114"/>
      <c r="B114" s="30" t="s">
        <v>620</v>
      </c>
      <c r="C114" t="s">
        <v>484</v>
      </c>
      <c r="D114" s="31"/>
      <c r="E114" s="31">
        <v>2</v>
      </c>
      <c r="F114" s="31"/>
      <c r="G114" s="31"/>
      <c r="H114" s="31">
        <f t="shared" si="1"/>
        <v>2</v>
      </c>
      <c r="I114" s="32">
        <v>7375</v>
      </c>
      <c r="J114" s="32">
        <f>(Tabla13[[#This Row],[CANTIDAD TOTAL]]*Tabla13[[#This Row],[PRECIO UNITARIO ESTIMADO]])</f>
        <v>14750</v>
      </c>
      <c r="K114" s="32"/>
      <c r="L114"/>
      <c r="M114" t="s">
        <v>510</v>
      </c>
      <c r="N114"/>
      <c r="O114" s="28"/>
      <c r="T114" s="5" t="s">
        <v>132</v>
      </c>
    </row>
    <row r="115" spans="1:20">
      <c r="A115"/>
      <c r="B115" s="30" t="s">
        <v>621</v>
      </c>
      <c r="C115" t="s">
        <v>484</v>
      </c>
      <c r="D115" s="31"/>
      <c r="E115" s="31"/>
      <c r="F115" s="31">
        <v>15100</v>
      </c>
      <c r="G115" s="31">
        <v>7500</v>
      </c>
      <c r="H115" s="31">
        <f t="shared" si="1"/>
        <v>22600</v>
      </c>
      <c r="I115" s="32">
        <v>1.02</v>
      </c>
      <c r="J115" s="32">
        <f>(Tabla13[[#This Row],[CANTIDAD TOTAL]]*Tabla13[[#This Row],[PRECIO UNITARIO ESTIMADO]])</f>
        <v>23052</v>
      </c>
      <c r="K115" s="32"/>
      <c r="L115"/>
      <c r="M115" t="s">
        <v>510</v>
      </c>
      <c r="N115"/>
      <c r="O115" s="28"/>
      <c r="T115" s="5" t="s">
        <v>133</v>
      </c>
    </row>
    <row r="116" spans="1:20">
      <c r="A116"/>
      <c r="B116" s="30" t="s">
        <v>494</v>
      </c>
      <c r="C116" t="s">
        <v>484</v>
      </c>
      <c r="D116" s="31">
        <v>500</v>
      </c>
      <c r="E116" s="31"/>
      <c r="F116" s="31"/>
      <c r="G116" s="31"/>
      <c r="H116" s="31">
        <f t="shared" si="1"/>
        <v>500</v>
      </c>
      <c r="I116" s="32">
        <v>4.6020000000000003</v>
      </c>
      <c r="J116" s="32">
        <f>(Tabla13[[#This Row],[CANTIDAD TOTAL]]*Tabla13[[#This Row],[PRECIO UNITARIO ESTIMADO]])</f>
        <v>2301</v>
      </c>
      <c r="K116" s="32"/>
      <c r="L116"/>
      <c r="M116" t="s">
        <v>510</v>
      </c>
      <c r="N116"/>
      <c r="O116" s="28"/>
      <c r="T116" s="5" t="s">
        <v>134</v>
      </c>
    </row>
    <row r="117" spans="1:20">
      <c r="A117"/>
      <c r="B117" s="30" t="s">
        <v>622</v>
      </c>
      <c r="C117" t="s">
        <v>484</v>
      </c>
      <c r="D117" s="31"/>
      <c r="E117" s="31">
        <v>4000</v>
      </c>
      <c r="F117" s="31"/>
      <c r="G117" s="31"/>
      <c r="H117" s="31">
        <f t="shared" si="1"/>
        <v>4000</v>
      </c>
      <c r="I117" s="32">
        <v>0.33040000000000003</v>
      </c>
      <c r="J117" s="32">
        <f>(Tabla13[[#This Row],[CANTIDAD TOTAL]]*Tabla13[[#This Row],[PRECIO UNITARIO ESTIMADO]])</f>
        <v>1321.6000000000001</v>
      </c>
      <c r="K117" s="32"/>
      <c r="L117"/>
      <c r="M117" t="s">
        <v>510</v>
      </c>
      <c r="N117"/>
      <c r="O117" s="28"/>
      <c r="T117" s="5" t="s">
        <v>135</v>
      </c>
    </row>
    <row r="118" spans="1:20">
      <c r="A118"/>
      <c r="B118" s="30" t="s">
        <v>623</v>
      </c>
      <c r="C118" t="s">
        <v>484</v>
      </c>
      <c r="D118" s="31">
        <v>1200</v>
      </c>
      <c r="E118" s="31"/>
      <c r="F118" s="31"/>
      <c r="G118" s="31"/>
      <c r="H118" s="31">
        <f t="shared" si="1"/>
        <v>1200</v>
      </c>
      <c r="I118" s="32">
        <v>15</v>
      </c>
      <c r="J118" s="32">
        <f>(Tabla13[[#This Row],[CANTIDAD TOTAL]]*Tabla13[[#This Row],[PRECIO UNITARIO ESTIMADO]])</f>
        <v>18000</v>
      </c>
      <c r="K118" s="32"/>
      <c r="L118"/>
      <c r="M118" t="s">
        <v>510</v>
      </c>
      <c r="N118"/>
      <c r="O118" s="28"/>
      <c r="T118" s="5" t="s">
        <v>136</v>
      </c>
    </row>
    <row r="119" spans="1:20">
      <c r="A119"/>
      <c r="B119" s="30" t="s">
        <v>624</v>
      </c>
      <c r="C119" t="s">
        <v>484</v>
      </c>
      <c r="D119" s="31"/>
      <c r="E119" s="31"/>
      <c r="F119" s="31">
        <v>1500</v>
      </c>
      <c r="G119" s="31"/>
      <c r="H119" s="31">
        <f t="shared" si="1"/>
        <v>1500</v>
      </c>
      <c r="I119" s="32">
        <v>27.1713375</v>
      </c>
      <c r="J119" s="32">
        <f>(Tabla13[[#This Row],[CANTIDAD TOTAL]]*Tabla13[[#This Row],[PRECIO UNITARIO ESTIMADO]])</f>
        <v>40757.006249999999</v>
      </c>
      <c r="K119" s="32"/>
      <c r="L119"/>
      <c r="M119" t="s">
        <v>510</v>
      </c>
      <c r="N119"/>
      <c r="O119" s="28"/>
      <c r="T119" s="5" t="s">
        <v>137</v>
      </c>
    </row>
    <row r="120" spans="1:20">
      <c r="A120"/>
      <c r="B120" s="30" t="s">
        <v>625</v>
      </c>
      <c r="C120" t="s">
        <v>484</v>
      </c>
      <c r="D120" s="31"/>
      <c r="E120" s="31"/>
      <c r="F120" s="31">
        <v>1</v>
      </c>
      <c r="G120" s="31"/>
      <c r="H120" s="31">
        <f t="shared" si="1"/>
        <v>1</v>
      </c>
      <c r="I120" s="32">
        <v>224</v>
      </c>
      <c r="J120" s="32">
        <f>(Tabla13[[#This Row],[CANTIDAD TOTAL]]*Tabla13[[#This Row],[PRECIO UNITARIO ESTIMADO]])</f>
        <v>224</v>
      </c>
      <c r="K120" s="32"/>
      <c r="L120"/>
      <c r="M120" t="s">
        <v>626</v>
      </c>
      <c r="N120"/>
      <c r="O120" s="28"/>
      <c r="T120" s="5" t="s">
        <v>138</v>
      </c>
    </row>
    <row r="121" spans="1:20">
      <c r="A121"/>
      <c r="B121" s="30" t="s">
        <v>495</v>
      </c>
      <c r="C121" t="s">
        <v>484</v>
      </c>
      <c r="D121" s="31"/>
      <c r="E121" s="31">
        <v>1116</v>
      </c>
      <c r="F121" s="31">
        <v>2120</v>
      </c>
      <c r="G121" s="31">
        <v>120</v>
      </c>
      <c r="H121" s="31">
        <f t="shared" si="1"/>
        <v>3356</v>
      </c>
      <c r="I121" s="32">
        <v>6.2500000000000009</v>
      </c>
      <c r="J121" s="32">
        <f>(Tabla13[[#This Row],[CANTIDAD TOTAL]]*Tabla13[[#This Row],[PRECIO UNITARIO ESTIMADO]])</f>
        <v>20975.000000000004</v>
      </c>
      <c r="K121" s="32"/>
      <c r="L121"/>
      <c r="M121" t="s">
        <v>510</v>
      </c>
      <c r="N121"/>
      <c r="O121" s="28"/>
      <c r="T121" s="5" t="s">
        <v>139</v>
      </c>
    </row>
    <row r="122" spans="1:20">
      <c r="A122"/>
      <c r="B122" s="30" t="s">
        <v>627</v>
      </c>
      <c r="C122" t="s">
        <v>484</v>
      </c>
      <c r="D122" s="31"/>
      <c r="E122" s="31">
        <v>600</v>
      </c>
      <c r="F122" s="31"/>
      <c r="G122" s="31"/>
      <c r="H122" s="31">
        <f t="shared" si="1"/>
        <v>600</v>
      </c>
      <c r="I122" s="32">
        <v>28.32</v>
      </c>
      <c r="J122" s="32">
        <f>(Tabla13[[#This Row],[CANTIDAD TOTAL]]*Tabla13[[#This Row],[PRECIO UNITARIO ESTIMADO]])</f>
        <v>16992</v>
      </c>
      <c r="K122" s="32"/>
      <c r="L122"/>
      <c r="M122" t="s">
        <v>510</v>
      </c>
      <c r="N122"/>
      <c r="O122" s="28"/>
      <c r="T122" s="5" t="s">
        <v>140</v>
      </c>
    </row>
    <row r="123" spans="1:20">
      <c r="A123"/>
      <c r="B123" s="30" t="s">
        <v>628</v>
      </c>
      <c r="C123" t="s">
        <v>484</v>
      </c>
      <c r="D123" s="31"/>
      <c r="E123" s="31"/>
      <c r="F123" s="31">
        <v>10</v>
      </c>
      <c r="G123" s="31">
        <v>10</v>
      </c>
      <c r="H123" s="31">
        <f t="shared" si="1"/>
        <v>20</v>
      </c>
      <c r="I123" s="32">
        <v>8.17</v>
      </c>
      <c r="J123" s="32">
        <f>(Tabla13[[#This Row],[CANTIDAD TOTAL]]*Tabla13[[#This Row],[PRECIO UNITARIO ESTIMADO]])</f>
        <v>163.4</v>
      </c>
      <c r="K123" s="32"/>
      <c r="L123"/>
      <c r="M123" t="s">
        <v>626</v>
      </c>
      <c r="N123"/>
      <c r="O123" s="28"/>
      <c r="T123" s="5" t="s">
        <v>141</v>
      </c>
    </row>
    <row r="124" spans="1:20">
      <c r="A124"/>
      <c r="B124" s="30" t="s">
        <v>629</v>
      </c>
      <c r="C124" t="s">
        <v>484</v>
      </c>
      <c r="D124" s="31"/>
      <c r="E124" s="31">
        <v>60</v>
      </c>
      <c r="F124" s="31"/>
      <c r="G124" s="31"/>
      <c r="H124" s="31">
        <f t="shared" si="1"/>
        <v>60</v>
      </c>
      <c r="I124" s="32">
        <v>37.75</v>
      </c>
      <c r="J124" s="32">
        <f>(Tabla13[[#This Row],[CANTIDAD TOTAL]]*Tabla13[[#This Row],[PRECIO UNITARIO ESTIMADO]])</f>
        <v>2265</v>
      </c>
      <c r="K124" s="32"/>
      <c r="L124"/>
      <c r="M124" t="s">
        <v>510</v>
      </c>
      <c r="N124"/>
      <c r="O124" s="28"/>
      <c r="T124" s="5" t="s">
        <v>142</v>
      </c>
    </row>
    <row r="125" spans="1:20">
      <c r="A125"/>
      <c r="B125" s="30" t="s">
        <v>630</v>
      </c>
      <c r="C125" t="s">
        <v>484</v>
      </c>
      <c r="D125" s="31"/>
      <c r="E125" s="31">
        <v>637</v>
      </c>
      <c r="F125" s="31">
        <v>56</v>
      </c>
      <c r="G125" s="31">
        <v>6</v>
      </c>
      <c r="H125" s="31">
        <f t="shared" si="1"/>
        <v>699</v>
      </c>
      <c r="I125" s="32">
        <v>23.01</v>
      </c>
      <c r="J125" s="32">
        <f>(Tabla13[[#This Row],[CANTIDAD TOTAL]]*Tabla13[[#This Row],[PRECIO UNITARIO ESTIMADO]])</f>
        <v>16083.990000000002</v>
      </c>
      <c r="K125" s="32"/>
      <c r="L125"/>
      <c r="M125" t="s">
        <v>510</v>
      </c>
      <c r="N125"/>
      <c r="O125" s="28"/>
      <c r="T125" s="5" t="s">
        <v>143</v>
      </c>
    </row>
    <row r="126" spans="1:20">
      <c r="A126"/>
      <c r="B126" s="30" t="s">
        <v>631</v>
      </c>
      <c r="C126" t="s">
        <v>484</v>
      </c>
      <c r="D126" s="31"/>
      <c r="E126" s="31"/>
      <c r="F126" s="31">
        <v>1</v>
      </c>
      <c r="G126" s="31"/>
      <c r="H126" s="31">
        <f t="shared" si="1"/>
        <v>1</v>
      </c>
      <c r="I126" s="32">
        <v>22.42</v>
      </c>
      <c r="J126" s="32">
        <f>(Tabla13[[#This Row],[CANTIDAD TOTAL]]*Tabla13[[#This Row],[PRECIO UNITARIO ESTIMADO]])</f>
        <v>22.42</v>
      </c>
      <c r="K126" s="32"/>
      <c r="L126"/>
      <c r="M126" t="s">
        <v>626</v>
      </c>
      <c r="N126"/>
      <c r="O126" s="28"/>
      <c r="T126" s="5" t="s">
        <v>144</v>
      </c>
    </row>
    <row r="127" spans="1:20">
      <c r="A127"/>
      <c r="B127" s="30" t="s">
        <v>632</v>
      </c>
      <c r="C127" t="s">
        <v>484</v>
      </c>
      <c r="D127" s="31"/>
      <c r="E127" s="31">
        <v>232</v>
      </c>
      <c r="F127" s="31">
        <v>56</v>
      </c>
      <c r="G127" s="31">
        <v>6</v>
      </c>
      <c r="H127" s="31">
        <f t="shared" si="1"/>
        <v>294</v>
      </c>
      <c r="I127" s="32">
        <v>34.903999999999996</v>
      </c>
      <c r="J127" s="32">
        <f>(Tabla13[[#This Row],[CANTIDAD TOTAL]]*Tabla13[[#This Row],[PRECIO UNITARIO ESTIMADO]])</f>
        <v>10261.775999999998</v>
      </c>
      <c r="K127" s="32"/>
      <c r="L127"/>
      <c r="M127" t="s">
        <v>510</v>
      </c>
      <c r="N127"/>
      <c r="O127" s="28"/>
      <c r="T127" s="5" t="s">
        <v>145</v>
      </c>
    </row>
    <row r="128" spans="1:20">
      <c r="A128"/>
      <c r="B128" s="30" t="s">
        <v>633</v>
      </c>
      <c r="C128" t="s">
        <v>484</v>
      </c>
      <c r="D128" s="31"/>
      <c r="E128" s="31"/>
      <c r="F128" s="31">
        <v>35</v>
      </c>
      <c r="G128" s="31"/>
      <c r="H128" s="31">
        <f t="shared" si="1"/>
        <v>35</v>
      </c>
      <c r="I128" s="32">
        <v>169.61699999999999</v>
      </c>
      <c r="J128" s="32">
        <f>(Tabla13[[#This Row],[CANTIDAD TOTAL]]*Tabla13[[#This Row],[PRECIO UNITARIO ESTIMADO]])</f>
        <v>5936.5949999999993</v>
      </c>
      <c r="K128" s="32"/>
      <c r="L128"/>
      <c r="M128" t="s">
        <v>510</v>
      </c>
      <c r="N128"/>
      <c r="O128" s="28"/>
      <c r="T128" s="5" t="s">
        <v>146</v>
      </c>
    </row>
    <row r="129" spans="1:20">
      <c r="A129"/>
      <c r="B129" s="30" t="s">
        <v>634</v>
      </c>
      <c r="C129" t="s">
        <v>484</v>
      </c>
      <c r="D129" s="31">
        <v>36</v>
      </c>
      <c r="E129" s="31"/>
      <c r="F129" s="31"/>
      <c r="G129" s="31"/>
      <c r="H129" s="31">
        <f t="shared" si="1"/>
        <v>36</v>
      </c>
      <c r="I129" s="32">
        <v>18.88</v>
      </c>
      <c r="J129" s="32">
        <f>(Tabla13[[#This Row],[CANTIDAD TOTAL]]*Tabla13[[#This Row],[PRECIO UNITARIO ESTIMADO]])</f>
        <v>679.68</v>
      </c>
      <c r="K129" s="32"/>
      <c r="L129"/>
      <c r="M129" t="s">
        <v>510</v>
      </c>
      <c r="N129"/>
      <c r="O129" s="28"/>
      <c r="T129" s="5" t="s">
        <v>147</v>
      </c>
    </row>
    <row r="130" spans="1:20">
      <c r="A130"/>
      <c r="B130" s="30" t="s">
        <v>635</v>
      </c>
      <c r="C130" t="s">
        <v>484</v>
      </c>
      <c r="D130" s="31"/>
      <c r="E130" s="31">
        <v>48</v>
      </c>
      <c r="F130" s="31">
        <v>10</v>
      </c>
      <c r="G130" s="31"/>
      <c r="H130" s="31">
        <f t="shared" si="1"/>
        <v>58</v>
      </c>
      <c r="I130" s="32">
        <v>24.126666666666665</v>
      </c>
      <c r="J130" s="32">
        <f>(Tabla13[[#This Row],[CANTIDAD TOTAL]]*Tabla13[[#This Row],[PRECIO UNITARIO ESTIMADO]])</f>
        <v>1399.3466666666666</v>
      </c>
      <c r="K130" s="32"/>
      <c r="L130"/>
      <c r="M130" t="s">
        <v>510</v>
      </c>
      <c r="N130"/>
      <c r="O130" s="28"/>
      <c r="T130" s="5" t="s">
        <v>148</v>
      </c>
    </row>
    <row r="131" spans="1:20">
      <c r="A131"/>
      <c r="B131" s="30" t="s">
        <v>636</v>
      </c>
      <c r="C131" t="s">
        <v>484</v>
      </c>
      <c r="D131" s="31"/>
      <c r="E131" s="31"/>
      <c r="F131" s="31">
        <v>2800</v>
      </c>
      <c r="G131" s="31">
        <v>150</v>
      </c>
      <c r="H131" s="31">
        <f t="shared" si="1"/>
        <v>2950</v>
      </c>
      <c r="I131" s="32">
        <v>169.05</v>
      </c>
      <c r="J131" s="32">
        <f>(Tabla13[[#This Row],[CANTIDAD TOTAL]]*Tabla13[[#This Row],[PRECIO UNITARIO ESTIMADO]])</f>
        <v>498697.50000000006</v>
      </c>
      <c r="K131" s="32"/>
      <c r="L131"/>
      <c r="M131" t="s">
        <v>510</v>
      </c>
      <c r="N131"/>
      <c r="O131" s="28"/>
      <c r="T131" s="5" t="s">
        <v>149</v>
      </c>
    </row>
    <row r="132" spans="1:20">
      <c r="A132"/>
      <c r="B132" s="30" t="s">
        <v>637</v>
      </c>
      <c r="C132" t="s">
        <v>484</v>
      </c>
      <c r="D132" s="31"/>
      <c r="E132" s="31"/>
      <c r="F132" s="31">
        <v>200</v>
      </c>
      <c r="G132" s="31"/>
      <c r="H132" s="31">
        <f t="shared" si="1"/>
        <v>200</v>
      </c>
      <c r="I132" s="32">
        <v>177.10000000000002</v>
      </c>
      <c r="J132" s="32">
        <f>(Tabla13[[#This Row],[CANTIDAD TOTAL]]*Tabla13[[#This Row],[PRECIO UNITARIO ESTIMADO]])</f>
        <v>35420.000000000007</v>
      </c>
      <c r="K132" s="32"/>
      <c r="L132"/>
      <c r="M132" t="s">
        <v>510</v>
      </c>
      <c r="N132"/>
      <c r="O132" s="28"/>
      <c r="T132" s="5" t="s">
        <v>150</v>
      </c>
    </row>
    <row r="133" spans="1:20">
      <c r="A133"/>
      <c r="B133" s="30" t="s">
        <v>638</v>
      </c>
      <c r="C133" t="s">
        <v>484</v>
      </c>
      <c r="D133" s="31"/>
      <c r="E133" s="31">
        <v>12</v>
      </c>
      <c r="F133" s="31"/>
      <c r="G133" s="31"/>
      <c r="H133" s="31">
        <f t="shared" si="1"/>
        <v>12</v>
      </c>
      <c r="I133" s="32">
        <v>25.96</v>
      </c>
      <c r="J133" s="32">
        <f>(Tabla13[[#This Row],[CANTIDAD TOTAL]]*Tabla13[[#This Row],[PRECIO UNITARIO ESTIMADO]])</f>
        <v>311.52</v>
      </c>
      <c r="K133" s="32"/>
      <c r="L133"/>
      <c r="M133" t="s">
        <v>510</v>
      </c>
      <c r="N133"/>
      <c r="O133" s="28"/>
      <c r="T133" s="5" t="s">
        <v>151</v>
      </c>
    </row>
    <row r="134" spans="1:20">
      <c r="A134"/>
      <c r="B134" s="30" t="s">
        <v>497</v>
      </c>
      <c r="C134" t="s">
        <v>484</v>
      </c>
      <c r="D134" s="31"/>
      <c r="E134" s="31"/>
      <c r="F134" s="31">
        <v>30</v>
      </c>
      <c r="G134" s="31"/>
      <c r="H134" s="31">
        <f t="shared" si="1"/>
        <v>30</v>
      </c>
      <c r="I134" s="32">
        <v>202.65</v>
      </c>
      <c r="J134" s="32">
        <f>(Tabla13[[#This Row],[CANTIDAD TOTAL]]*Tabla13[[#This Row],[PRECIO UNITARIO ESTIMADO]])</f>
        <v>6079.5</v>
      </c>
      <c r="K134" s="32"/>
      <c r="L134"/>
      <c r="M134" t="s">
        <v>510</v>
      </c>
      <c r="N134"/>
      <c r="O134" s="28"/>
      <c r="T134" s="5" t="s">
        <v>152</v>
      </c>
    </row>
    <row r="135" spans="1:20">
      <c r="A135"/>
      <c r="B135" s="30" t="s">
        <v>498</v>
      </c>
      <c r="C135" t="s">
        <v>484</v>
      </c>
      <c r="D135" s="31"/>
      <c r="E135" s="31">
        <v>56</v>
      </c>
      <c r="F135" s="31"/>
      <c r="G135" s="31"/>
      <c r="H135" s="31">
        <f t="shared" si="1"/>
        <v>56</v>
      </c>
      <c r="I135" s="32">
        <v>71.97999999999999</v>
      </c>
      <c r="J135" s="32">
        <f>(Tabla13[[#This Row],[CANTIDAD TOTAL]]*Tabla13[[#This Row],[PRECIO UNITARIO ESTIMADO]])</f>
        <v>4030.8799999999992</v>
      </c>
      <c r="K135" s="32"/>
      <c r="L135"/>
      <c r="M135" t="s">
        <v>510</v>
      </c>
      <c r="N135"/>
      <c r="O135" s="28"/>
      <c r="T135" s="5" t="s">
        <v>153</v>
      </c>
    </row>
    <row r="136" spans="1:20">
      <c r="A136"/>
      <c r="B136" s="30" t="s">
        <v>639</v>
      </c>
      <c r="C136" t="s">
        <v>484</v>
      </c>
      <c r="D136" s="31"/>
      <c r="E136" s="31"/>
      <c r="F136" s="31">
        <v>30</v>
      </c>
      <c r="G136" s="31"/>
      <c r="H136" s="31">
        <f t="shared" si="1"/>
        <v>30</v>
      </c>
      <c r="I136" s="32">
        <v>50</v>
      </c>
      <c r="J136" s="32">
        <f>(Tabla13[[#This Row],[CANTIDAD TOTAL]]*Tabla13[[#This Row],[PRECIO UNITARIO ESTIMADO]])</f>
        <v>1500</v>
      </c>
      <c r="K136" s="32"/>
      <c r="L136"/>
      <c r="M136" t="s">
        <v>510</v>
      </c>
      <c r="N136"/>
      <c r="O136" s="28"/>
      <c r="T136" s="5" t="s">
        <v>154</v>
      </c>
    </row>
    <row r="137" spans="1:20">
      <c r="A137"/>
      <c r="B137" s="30" t="s">
        <v>640</v>
      </c>
      <c r="C137" t="s">
        <v>484</v>
      </c>
      <c r="D137" s="31"/>
      <c r="E137" s="31">
        <v>650</v>
      </c>
      <c r="F137" s="31"/>
      <c r="G137" s="31"/>
      <c r="H137" s="31">
        <f t="shared" si="1"/>
        <v>650</v>
      </c>
      <c r="I137" s="32">
        <v>10.029999999999999</v>
      </c>
      <c r="J137" s="32">
        <f>(Tabla13[[#This Row],[CANTIDAD TOTAL]]*Tabla13[[#This Row],[PRECIO UNITARIO ESTIMADO]])</f>
        <v>6519.5</v>
      </c>
      <c r="K137" s="32"/>
      <c r="L137"/>
      <c r="M137" t="s">
        <v>510</v>
      </c>
      <c r="N137"/>
      <c r="O137" s="28"/>
      <c r="T137" s="5" t="s">
        <v>155</v>
      </c>
    </row>
    <row r="138" spans="1:20">
      <c r="A138"/>
      <c r="B138" s="30" t="s">
        <v>641</v>
      </c>
      <c r="C138" t="s">
        <v>484</v>
      </c>
      <c r="D138" s="31"/>
      <c r="E138" s="31">
        <v>15</v>
      </c>
      <c r="F138" s="31"/>
      <c r="G138" s="31"/>
      <c r="H138" s="31">
        <f t="shared" si="1"/>
        <v>15</v>
      </c>
      <c r="I138" s="32">
        <v>15.348000000000001</v>
      </c>
      <c r="J138" s="32">
        <f>(Tabla13[[#This Row],[CANTIDAD TOTAL]]*Tabla13[[#This Row],[PRECIO UNITARIO ESTIMADO]])</f>
        <v>230.22</v>
      </c>
      <c r="K138" s="32"/>
      <c r="L138"/>
      <c r="M138" t="s">
        <v>510</v>
      </c>
      <c r="N138"/>
      <c r="O138" s="28"/>
      <c r="T138" s="5" t="s">
        <v>156</v>
      </c>
    </row>
    <row r="139" spans="1:20">
      <c r="A139"/>
      <c r="B139" s="30" t="s">
        <v>641</v>
      </c>
      <c r="C139" t="s">
        <v>484</v>
      </c>
      <c r="D139" s="31"/>
      <c r="E139" s="31">
        <v>588</v>
      </c>
      <c r="F139" s="31">
        <v>270</v>
      </c>
      <c r="G139" s="31">
        <v>20</v>
      </c>
      <c r="H139" s="31">
        <f t="shared" si="1"/>
        <v>878</v>
      </c>
      <c r="I139" s="32">
        <v>22.139857142857142</v>
      </c>
      <c r="J139" s="32">
        <f>(Tabla13[[#This Row],[CANTIDAD TOTAL]]*Tabla13[[#This Row],[PRECIO UNITARIO ESTIMADO]])</f>
        <v>19438.794571428571</v>
      </c>
      <c r="K139" s="32"/>
      <c r="L139"/>
      <c r="M139" t="s">
        <v>510</v>
      </c>
      <c r="N139"/>
      <c r="O139" s="28"/>
      <c r="T139" s="5" t="s">
        <v>157</v>
      </c>
    </row>
    <row r="140" spans="1:20">
      <c r="A140"/>
      <c r="B140" s="30" t="s">
        <v>642</v>
      </c>
      <c r="C140" t="s">
        <v>484</v>
      </c>
      <c r="D140" s="31"/>
      <c r="E140" s="31">
        <v>60</v>
      </c>
      <c r="F140" s="31"/>
      <c r="G140" s="31"/>
      <c r="H140" s="31">
        <f t="shared" ref="H140:H203" si="2">(D140+E140+F140+G140)</f>
        <v>60</v>
      </c>
      <c r="I140" s="32">
        <v>29.5</v>
      </c>
      <c r="J140" s="32">
        <f>(Tabla13[[#This Row],[CANTIDAD TOTAL]]*Tabla13[[#This Row],[PRECIO UNITARIO ESTIMADO]])</f>
        <v>1770</v>
      </c>
      <c r="K140" s="32"/>
      <c r="L140"/>
      <c r="M140" t="s">
        <v>510</v>
      </c>
      <c r="N140"/>
      <c r="O140" s="28"/>
      <c r="T140" s="5" t="s">
        <v>158</v>
      </c>
    </row>
    <row r="141" spans="1:20">
      <c r="A141"/>
      <c r="B141" s="30" t="s">
        <v>643</v>
      </c>
      <c r="C141" t="s">
        <v>484</v>
      </c>
      <c r="D141" s="31"/>
      <c r="E141" s="31">
        <v>24</v>
      </c>
      <c r="F141" s="31">
        <v>50</v>
      </c>
      <c r="G141" s="31"/>
      <c r="H141" s="31">
        <f t="shared" si="2"/>
        <v>74</v>
      </c>
      <c r="I141" s="32">
        <v>31.085000000000001</v>
      </c>
      <c r="J141" s="32">
        <f>(Tabla13[[#This Row],[CANTIDAD TOTAL]]*Tabla13[[#This Row],[PRECIO UNITARIO ESTIMADO]])</f>
        <v>2300.29</v>
      </c>
      <c r="K141" s="32"/>
      <c r="L141"/>
      <c r="M141" t="s">
        <v>510</v>
      </c>
      <c r="N141"/>
      <c r="O141" s="28"/>
      <c r="T141" s="5" t="s">
        <v>159</v>
      </c>
    </row>
    <row r="142" spans="1:20">
      <c r="A142"/>
      <c r="B142" s="30" t="s">
        <v>499</v>
      </c>
      <c r="C142" t="s">
        <v>484</v>
      </c>
      <c r="D142" s="31">
        <v>300</v>
      </c>
      <c r="E142" s="31">
        <v>940</v>
      </c>
      <c r="F142" s="31">
        <v>500</v>
      </c>
      <c r="G142" s="31"/>
      <c r="H142" s="31">
        <f t="shared" si="2"/>
        <v>1740</v>
      </c>
      <c r="I142" s="32">
        <v>16.765000000000001</v>
      </c>
      <c r="J142" s="32">
        <f>(Tabla13[[#This Row],[CANTIDAD TOTAL]]*Tabla13[[#This Row],[PRECIO UNITARIO ESTIMADO]])</f>
        <v>29171.100000000002</v>
      </c>
      <c r="K142" s="32"/>
      <c r="L142"/>
      <c r="M142" t="s">
        <v>510</v>
      </c>
      <c r="N142"/>
      <c r="O142" s="28"/>
      <c r="T142" s="5" t="s">
        <v>160</v>
      </c>
    </row>
    <row r="143" spans="1:20">
      <c r="A143"/>
      <c r="B143" s="30" t="s">
        <v>644</v>
      </c>
      <c r="C143" t="s">
        <v>484</v>
      </c>
      <c r="D143" s="31">
        <v>500</v>
      </c>
      <c r="E143" s="31"/>
      <c r="F143" s="31"/>
      <c r="G143" s="31"/>
      <c r="H143" s="31">
        <f t="shared" si="2"/>
        <v>500</v>
      </c>
      <c r="I143" s="32">
        <v>1.9470000000000001</v>
      </c>
      <c r="J143" s="32">
        <f>(Tabla13[[#This Row],[CANTIDAD TOTAL]]*Tabla13[[#This Row],[PRECIO UNITARIO ESTIMADO]])</f>
        <v>973.5</v>
      </c>
      <c r="K143" s="32"/>
      <c r="L143"/>
      <c r="M143" t="s">
        <v>510</v>
      </c>
      <c r="N143"/>
      <c r="O143" s="28"/>
      <c r="T143" s="5" t="s">
        <v>161</v>
      </c>
    </row>
    <row r="144" spans="1:20">
      <c r="A144"/>
      <c r="B144" s="30" t="s">
        <v>645</v>
      </c>
      <c r="C144" t="s">
        <v>508</v>
      </c>
      <c r="D144" s="31"/>
      <c r="E144" s="31"/>
      <c r="F144" s="31">
        <v>29</v>
      </c>
      <c r="G144" s="31"/>
      <c r="H144" s="31">
        <f t="shared" si="2"/>
        <v>29</v>
      </c>
      <c r="I144" s="32">
        <v>232.77450000000002</v>
      </c>
      <c r="J144" s="32">
        <f>(Tabla13[[#This Row],[CANTIDAD TOTAL]]*Tabla13[[#This Row],[PRECIO UNITARIO ESTIMADO]])</f>
        <v>6750.4605000000001</v>
      </c>
      <c r="K144" s="32"/>
      <c r="L144"/>
      <c r="M144" t="s">
        <v>510</v>
      </c>
      <c r="N144"/>
      <c r="O144" s="28"/>
      <c r="T144" s="5" t="s">
        <v>162</v>
      </c>
    </row>
    <row r="145" spans="1:20" ht="30">
      <c r="A145"/>
      <c r="B145" s="30" t="s">
        <v>646</v>
      </c>
      <c r="C145" t="s">
        <v>508</v>
      </c>
      <c r="D145" s="31"/>
      <c r="E145" s="31">
        <v>12</v>
      </c>
      <c r="F145" s="31"/>
      <c r="G145" s="31"/>
      <c r="H145" s="31">
        <f t="shared" si="2"/>
        <v>12</v>
      </c>
      <c r="I145" s="32">
        <v>2065</v>
      </c>
      <c r="J145" s="32">
        <f>(Tabla13[[#This Row],[CANTIDAD TOTAL]]*Tabla13[[#This Row],[PRECIO UNITARIO ESTIMADO]])</f>
        <v>24780</v>
      </c>
      <c r="K145" s="32"/>
      <c r="L145"/>
      <c r="M145" t="s">
        <v>510</v>
      </c>
      <c r="N145"/>
      <c r="O145" s="28"/>
      <c r="T145" s="5" t="s">
        <v>163</v>
      </c>
    </row>
    <row r="146" spans="1:20">
      <c r="A146"/>
      <c r="B146" s="30" t="s">
        <v>647</v>
      </c>
      <c r="C146" t="s">
        <v>484</v>
      </c>
      <c r="D146" s="31"/>
      <c r="E146" s="31">
        <v>500</v>
      </c>
      <c r="F146" s="31"/>
      <c r="G146" s="31"/>
      <c r="H146" s="31">
        <f t="shared" si="2"/>
        <v>500</v>
      </c>
      <c r="I146" s="32">
        <v>3.18</v>
      </c>
      <c r="J146" s="32">
        <f>(Tabla13[[#This Row],[CANTIDAD TOTAL]]*Tabla13[[#This Row],[PRECIO UNITARIO ESTIMADO]])</f>
        <v>1590</v>
      </c>
      <c r="K146" s="32"/>
      <c r="L146"/>
      <c r="M146" t="s">
        <v>510</v>
      </c>
      <c r="N146"/>
      <c r="O146" s="28"/>
      <c r="T146" s="5" t="s">
        <v>164</v>
      </c>
    </row>
    <row r="147" spans="1:20">
      <c r="A147"/>
      <c r="B147" s="30" t="s">
        <v>648</v>
      </c>
      <c r="C147" t="s">
        <v>484</v>
      </c>
      <c r="D147" s="31"/>
      <c r="E147" s="31">
        <v>500</v>
      </c>
      <c r="F147" s="31"/>
      <c r="G147" s="31"/>
      <c r="H147" s="31">
        <f t="shared" si="2"/>
        <v>500</v>
      </c>
      <c r="I147" s="32">
        <v>3.54</v>
      </c>
      <c r="J147" s="32">
        <f>(Tabla13[[#This Row],[CANTIDAD TOTAL]]*Tabla13[[#This Row],[PRECIO UNITARIO ESTIMADO]])</f>
        <v>1770</v>
      </c>
      <c r="K147" s="32"/>
      <c r="L147"/>
      <c r="M147" t="s">
        <v>510</v>
      </c>
      <c r="N147"/>
      <c r="O147" s="28"/>
      <c r="T147" s="5" t="s">
        <v>165</v>
      </c>
    </row>
    <row r="148" spans="1:20">
      <c r="A148"/>
      <c r="B148" s="30" t="s">
        <v>649</v>
      </c>
      <c r="C148" t="s">
        <v>484</v>
      </c>
      <c r="D148" s="31"/>
      <c r="E148" s="31">
        <v>500</v>
      </c>
      <c r="F148" s="31"/>
      <c r="G148" s="31"/>
      <c r="H148" s="31">
        <f t="shared" si="2"/>
        <v>500</v>
      </c>
      <c r="I148" s="32">
        <v>3.23</v>
      </c>
      <c r="J148" s="32">
        <f>(Tabla13[[#This Row],[CANTIDAD TOTAL]]*Tabla13[[#This Row],[PRECIO UNITARIO ESTIMADO]])</f>
        <v>1615</v>
      </c>
      <c r="K148" s="32"/>
      <c r="L148"/>
      <c r="M148" t="s">
        <v>510</v>
      </c>
      <c r="N148"/>
      <c r="O148" s="28"/>
      <c r="T148" s="5" t="s">
        <v>166</v>
      </c>
    </row>
    <row r="149" spans="1:20">
      <c r="A149"/>
      <c r="B149" s="30" t="s">
        <v>650</v>
      </c>
      <c r="C149" t="s">
        <v>484</v>
      </c>
      <c r="D149" s="31"/>
      <c r="E149" s="31">
        <v>2</v>
      </c>
      <c r="F149" s="31"/>
      <c r="G149" s="31"/>
      <c r="H149" s="31">
        <f t="shared" si="2"/>
        <v>2</v>
      </c>
      <c r="I149" s="32">
        <v>2065</v>
      </c>
      <c r="J149" s="32">
        <f>(Tabla13[[#This Row],[CANTIDAD TOTAL]]*Tabla13[[#This Row],[PRECIO UNITARIO ESTIMADO]])</f>
        <v>4130</v>
      </c>
      <c r="K149" s="32"/>
      <c r="L149"/>
      <c r="M149" t="s">
        <v>510</v>
      </c>
      <c r="N149"/>
      <c r="O149" s="28"/>
      <c r="T149" s="5" t="s">
        <v>167</v>
      </c>
    </row>
    <row r="150" spans="1:20">
      <c r="A150"/>
      <c r="B150" s="30" t="s">
        <v>651</v>
      </c>
      <c r="C150" t="s">
        <v>484</v>
      </c>
      <c r="D150" s="31">
        <v>36</v>
      </c>
      <c r="E150" s="31">
        <v>12</v>
      </c>
      <c r="F150" s="31">
        <v>30</v>
      </c>
      <c r="G150" s="31"/>
      <c r="H150" s="31">
        <f t="shared" si="2"/>
        <v>78</v>
      </c>
      <c r="I150" s="32">
        <v>97.97</v>
      </c>
      <c r="J150" s="32">
        <f>(Tabla13[[#This Row],[CANTIDAD TOTAL]]*Tabla13[[#This Row],[PRECIO UNITARIO ESTIMADO]])</f>
        <v>7641.66</v>
      </c>
      <c r="K150" s="32"/>
      <c r="L150"/>
      <c r="M150" t="s">
        <v>510</v>
      </c>
      <c r="N150"/>
      <c r="O150" s="28"/>
      <c r="T150" s="5" t="s">
        <v>168</v>
      </c>
    </row>
    <row r="151" spans="1:20">
      <c r="A151"/>
      <c r="B151" s="30" t="s">
        <v>652</v>
      </c>
      <c r="C151" t="s">
        <v>484</v>
      </c>
      <c r="D151" s="31">
        <v>1</v>
      </c>
      <c r="E151" s="31"/>
      <c r="F151" s="31"/>
      <c r="G151" s="31"/>
      <c r="H151" s="31">
        <f t="shared" si="2"/>
        <v>1</v>
      </c>
      <c r="I151" s="32">
        <v>21830</v>
      </c>
      <c r="J151" s="32">
        <f>(Tabla13[[#This Row],[CANTIDAD TOTAL]]*Tabla13[[#This Row],[PRECIO UNITARIO ESTIMADO]])</f>
        <v>21830</v>
      </c>
      <c r="K151" s="32"/>
      <c r="L151"/>
      <c r="M151" t="s">
        <v>510</v>
      </c>
      <c r="N151"/>
      <c r="O151" s="28"/>
      <c r="T151" s="5" t="s">
        <v>169</v>
      </c>
    </row>
    <row r="152" spans="1:20">
      <c r="A152"/>
      <c r="B152" s="30" t="s">
        <v>653</v>
      </c>
      <c r="C152" t="s">
        <v>484</v>
      </c>
      <c r="D152" s="31"/>
      <c r="E152" s="31">
        <v>12</v>
      </c>
      <c r="F152" s="31"/>
      <c r="G152" s="31"/>
      <c r="H152" s="31">
        <f t="shared" si="2"/>
        <v>12</v>
      </c>
      <c r="I152" s="32">
        <v>3870.4</v>
      </c>
      <c r="J152" s="32">
        <f>(Tabla13[[#This Row],[CANTIDAD TOTAL]]*Tabla13[[#This Row],[PRECIO UNITARIO ESTIMADO]])</f>
        <v>46444.800000000003</v>
      </c>
      <c r="K152" s="32"/>
      <c r="L152"/>
      <c r="M152" t="s">
        <v>510</v>
      </c>
      <c r="N152"/>
      <c r="O152" s="28"/>
      <c r="T152" s="5" t="s">
        <v>170</v>
      </c>
    </row>
    <row r="153" spans="1:20" ht="30">
      <c r="A153"/>
      <c r="B153" s="30" t="s">
        <v>654</v>
      </c>
      <c r="C153" t="s">
        <v>484</v>
      </c>
      <c r="D153" s="31"/>
      <c r="E153" s="31">
        <v>1</v>
      </c>
      <c r="F153" s="31"/>
      <c r="G153" s="31"/>
      <c r="H153" s="31">
        <f t="shared" si="2"/>
        <v>1</v>
      </c>
      <c r="I153" s="32">
        <v>16255.68</v>
      </c>
      <c r="J153" s="32">
        <f>(Tabla13[[#This Row],[CANTIDAD TOTAL]]*Tabla13[[#This Row],[PRECIO UNITARIO ESTIMADO]])</f>
        <v>16255.68</v>
      </c>
      <c r="K153" s="32"/>
      <c r="L153"/>
      <c r="M153" t="s">
        <v>510</v>
      </c>
      <c r="N153"/>
      <c r="O153" s="28"/>
      <c r="T153" s="5" t="s">
        <v>171</v>
      </c>
    </row>
    <row r="154" spans="1:20">
      <c r="A154"/>
      <c r="B154" s="30" t="s">
        <v>655</v>
      </c>
      <c r="C154" t="s">
        <v>484</v>
      </c>
      <c r="D154" s="31"/>
      <c r="E154" s="31">
        <v>1</v>
      </c>
      <c r="F154" s="31"/>
      <c r="G154" s="31"/>
      <c r="H154" s="31">
        <f t="shared" si="2"/>
        <v>1</v>
      </c>
      <c r="I154" s="32">
        <v>3756.52</v>
      </c>
      <c r="J154" s="32">
        <f>(Tabla13[[#This Row],[CANTIDAD TOTAL]]*Tabla13[[#This Row],[PRECIO UNITARIO ESTIMADO]])</f>
        <v>3756.52</v>
      </c>
      <c r="K154" s="32"/>
      <c r="L154"/>
      <c r="M154" t="s">
        <v>510</v>
      </c>
      <c r="N154"/>
      <c r="O154" s="28"/>
      <c r="T154" s="5" t="s">
        <v>172</v>
      </c>
    </row>
    <row r="155" spans="1:20">
      <c r="A155"/>
      <c r="B155" s="30" t="s">
        <v>656</v>
      </c>
      <c r="C155" t="s">
        <v>484</v>
      </c>
      <c r="D155" s="31"/>
      <c r="E155" s="31">
        <v>1</v>
      </c>
      <c r="F155" s="31"/>
      <c r="G155" s="31"/>
      <c r="H155" s="31">
        <f t="shared" si="2"/>
        <v>1</v>
      </c>
      <c r="I155" s="32">
        <v>5282.61</v>
      </c>
      <c r="J155" s="32">
        <f>(Tabla13[[#This Row],[CANTIDAD TOTAL]]*Tabla13[[#This Row],[PRECIO UNITARIO ESTIMADO]])</f>
        <v>5282.61</v>
      </c>
      <c r="K155" s="32"/>
      <c r="L155"/>
      <c r="M155" t="s">
        <v>510</v>
      </c>
      <c r="N155"/>
      <c r="O155" s="28"/>
      <c r="T155" s="5" t="s">
        <v>173</v>
      </c>
    </row>
    <row r="156" spans="1:20">
      <c r="A156"/>
      <c r="B156" s="30" t="s">
        <v>657</v>
      </c>
      <c r="C156" t="s">
        <v>484</v>
      </c>
      <c r="D156" s="31"/>
      <c r="E156" s="31">
        <v>1</v>
      </c>
      <c r="F156" s="31"/>
      <c r="G156" s="31"/>
      <c r="H156" s="31">
        <f t="shared" si="2"/>
        <v>1</v>
      </c>
      <c r="I156" s="32">
        <v>5282.61</v>
      </c>
      <c r="J156" s="32">
        <f>(Tabla13[[#This Row],[CANTIDAD TOTAL]]*Tabla13[[#This Row],[PRECIO UNITARIO ESTIMADO]])</f>
        <v>5282.61</v>
      </c>
      <c r="K156" s="32"/>
      <c r="L156"/>
      <c r="M156" t="s">
        <v>510</v>
      </c>
      <c r="N156"/>
      <c r="O156" s="28"/>
      <c r="T156" s="5" t="s">
        <v>174</v>
      </c>
    </row>
    <row r="157" spans="1:20">
      <c r="A157"/>
      <c r="B157" s="30" t="s">
        <v>658</v>
      </c>
      <c r="C157" t="s">
        <v>484</v>
      </c>
      <c r="D157" s="31"/>
      <c r="E157" s="31">
        <v>1</v>
      </c>
      <c r="F157" s="31"/>
      <c r="G157" s="31"/>
      <c r="H157" s="31">
        <f t="shared" si="2"/>
        <v>1</v>
      </c>
      <c r="I157" s="32">
        <v>5282.61</v>
      </c>
      <c r="J157" s="32">
        <f>(Tabla13[[#This Row],[CANTIDAD TOTAL]]*Tabla13[[#This Row],[PRECIO UNITARIO ESTIMADO]])</f>
        <v>5282.61</v>
      </c>
      <c r="K157" s="32"/>
      <c r="L157"/>
      <c r="M157" t="s">
        <v>510</v>
      </c>
      <c r="N157"/>
      <c r="O157" s="28"/>
      <c r="T157" s="5" t="s">
        <v>175</v>
      </c>
    </row>
    <row r="158" spans="1:20">
      <c r="A158"/>
      <c r="B158" s="30" t="s">
        <v>659</v>
      </c>
      <c r="C158" t="s">
        <v>484</v>
      </c>
      <c r="D158" s="31">
        <v>3</v>
      </c>
      <c r="E158" s="31"/>
      <c r="F158" s="31"/>
      <c r="G158" s="31"/>
      <c r="H158" s="31">
        <f t="shared" si="2"/>
        <v>3</v>
      </c>
      <c r="I158" s="32">
        <v>25960</v>
      </c>
      <c r="J158" s="32">
        <f>(Tabla13[[#This Row],[CANTIDAD TOTAL]]*Tabla13[[#This Row],[PRECIO UNITARIO ESTIMADO]])</f>
        <v>77880</v>
      </c>
      <c r="K158" s="32"/>
      <c r="L158"/>
      <c r="M158" t="s">
        <v>510</v>
      </c>
      <c r="N158"/>
      <c r="O158" s="28"/>
      <c r="T158" s="5" t="s">
        <v>176</v>
      </c>
    </row>
    <row r="159" spans="1:20">
      <c r="A159"/>
      <c r="B159" s="30" t="s">
        <v>660</v>
      </c>
      <c r="C159" t="s">
        <v>484</v>
      </c>
      <c r="D159" s="31">
        <v>4</v>
      </c>
      <c r="E159" s="31"/>
      <c r="F159" s="31"/>
      <c r="G159" s="31"/>
      <c r="H159" s="31">
        <f t="shared" si="2"/>
        <v>4</v>
      </c>
      <c r="I159" s="32">
        <v>7068.2</v>
      </c>
      <c r="J159" s="32">
        <f>(Tabla13[[#This Row],[CANTIDAD TOTAL]]*Tabla13[[#This Row],[PRECIO UNITARIO ESTIMADO]])</f>
        <v>28272.799999999999</v>
      </c>
      <c r="K159" s="32"/>
      <c r="L159"/>
      <c r="M159" t="s">
        <v>510</v>
      </c>
      <c r="N159"/>
      <c r="O159" s="28"/>
      <c r="T159" s="5" t="s">
        <v>177</v>
      </c>
    </row>
    <row r="160" spans="1:20">
      <c r="A160"/>
      <c r="B160" s="30" t="s">
        <v>661</v>
      </c>
      <c r="C160" t="s">
        <v>484</v>
      </c>
      <c r="D160" s="31"/>
      <c r="E160" s="31">
        <v>3</v>
      </c>
      <c r="F160" s="31"/>
      <c r="G160" s="31"/>
      <c r="H160" s="31">
        <f t="shared" si="2"/>
        <v>3</v>
      </c>
      <c r="I160" s="32">
        <v>7630.43</v>
      </c>
      <c r="J160" s="32">
        <f>(Tabla13[[#This Row],[CANTIDAD TOTAL]]*Tabla13[[#This Row],[PRECIO UNITARIO ESTIMADO]])</f>
        <v>22891.29</v>
      </c>
      <c r="K160" s="32"/>
      <c r="L160"/>
      <c r="M160" t="s">
        <v>510</v>
      </c>
      <c r="N160"/>
      <c r="O160" s="28"/>
      <c r="T160" s="5" t="s">
        <v>178</v>
      </c>
    </row>
    <row r="161" spans="1:20">
      <c r="A161"/>
      <c r="B161" s="30" t="s">
        <v>662</v>
      </c>
      <c r="C161" t="s">
        <v>484</v>
      </c>
      <c r="D161" s="31">
        <v>1</v>
      </c>
      <c r="E161" s="31"/>
      <c r="F161" s="31"/>
      <c r="G161" s="31"/>
      <c r="H161" s="31">
        <f t="shared" si="2"/>
        <v>1</v>
      </c>
      <c r="I161" s="32">
        <v>8378</v>
      </c>
      <c r="J161" s="32">
        <f>(Tabla13[[#This Row],[CANTIDAD TOTAL]]*Tabla13[[#This Row],[PRECIO UNITARIO ESTIMADO]])</f>
        <v>8378</v>
      </c>
      <c r="K161" s="32"/>
      <c r="L161"/>
      <c r="M161" t="s">
        <v>510</v>
      </c>
      <c r="N161"/>
      <c r="O161" s="28"/>
      <c r="T161" s="5" t="s">
        <v>179</v>
      </c>
    </row>
    <row r="162" spans="1:20">
      <c r="A162"/>
      <c r="B162" s="30" t="s">
        <v>663</v>
      </c>
      <c r="C162" t="s">
        <v>484</v>
      </c>
      <c r="D162" s="31">
        <v>4</v>
      </c>
      <c r="E162" s="31"/>
      <c r="F162" s="31"/>
      <c r="G162" s="31"/>
      <c r="H162" s="31">
        <f t="shared" si="2"/>
        <v>4</v>
      </c>
      <c r="I162" s="32">
        <v>5664</v>
      </c>
      <c r="J162" s="32">
        <f>(Tabla13[[#This Row],[CANTIDAD TOTAL]]*Tabla13[[#This Row],[PRECIO UNITARIO ESTIMADO]])</f>
        <v>22656</v>
      </c>
      <c r="K162" s="32"/>
      <c r="L162"/>
      <c r="M162" t="s">
        <v>510</v>
      </c>
      <c r="N162"/>
      <c r="O162" s="28"/>
      <c r="T162" s="5" t="s">
        <v>180</v>
      </c>
    </row>
    <row r="163" spans="1:20">
      <c r="A163"/>
      <c r="B163" s="30" t="s">
        <v>664</v>
      </c>
      <c r="C163" t="s">
        <v>484</v>
      </c>
      <c r="D163" s="31">
        <v>2</v>
      </c>
      <c r="E163" s="31"/>
      <c r="F163" s="31"/>
      <c r="G163" s="31"/>
      <c r="H163" s="31">
        <f t="shared" si="2"/>
        <v>2</v>
      </c>
      <c r="I163" s="32">
        <v>11564</v>
      </c>
      <c r="J163" s="32">
        <f>(Tabla13[[#This Row],[CANTIDAD TOTAL]]*Tabla13[[#This Row],[PRECIO UNITARIO ESTIMADO]])</f>
        <v>23128</v>
      </c>
      <c r="K163" s="32"/>
      <c r="L163"/>
      <c r="M163" t="s">
        <v>510</v>
      </c>
      <c r="N163"/>
      <c r="O163" s="28"/>
      <c r="T163" s="5" t="s">
        <v>181</v>
      </c>
    </row>
    <row r="164" spans="1:20">
      <c r="A164"/>
      <c r="B164" s="30" t="s">
        <v>665</v>
      </c>
      <c r="C164" t="s">
        <v>484</v>
      </c>
      <c r="D164" s="31">
        <v>1</v>
      </c>
      <c r="E164" s="31"/>
      <c r="F164" s="31"/>
      <c r="G164" s="31"/>
      <c r="H164" s="31">
        <f t="shared" si="2"/>
        <v>1</v>
      </c>
      <c r="I164" s="32">
        <v>15576</v>
      </c>
      <c r="J164" s="32">
        <f>(Tabla13[[#This Row],[CANTIDAD TOTAL]]*Tabla13[[#This Row],[PRECIO UNITARIO ESTIMADO]])</f>
        <v>15576</v>
      </c>
      <c r="K164" s="32"/>
      <c r="L164"/>
      <c r="M164" t="s">
        <v>510</v>
      </c>
      <c r="N164"/>
      <c r="O164" s="28"/>
      <c r="T164" s="5" t="s">
        <v>182</v>
      </c>
    </row>
    <row r="165" spans="1:20">
      <c r="A165"/>
      <c r="B165" s="30" t="s">
        <v>666</v>
      </c>
      <c r="C165" t="s">
        <v>484</v>
      </c>
      <c r="D165" s="31">
        <v>5</v>
      </c>
      <c r="E165" s="31"/>
      <c r="F165" s="31"/>
      <c r="G165" s="31"/>
      <c r="H165" s="31">
        <f t="shared" si="2"/>
        <v>5</v>
      </c>
      <c r="I165" s="32">
        <v>13570</v>
      </c>
      <c r="J165" s="32">
        <f>(Tabla13[[#This Row],[CANTIDAD TOTAL]]*Tabla13[[#This Row],[PRECIO UNITARIO ESTIMADO]])</f>
        <v>67850</v>
      </c>
      <c r="K165" s="32"/>
      <c r="L165"/>
      <c r="M165" t="s">
        <v>510</v>
      </c>
      <c r="N165"/>
      <c r="O165" s="28"/>
      <c r="T165" s="5" t="s">
        <v>183</v>
      </c>
    </row>
    <row r="166" spans="1:20">
      <c r="A166"/>
      <c r="B166" s="30" t="s">
        <v>667</v>
      </c>
      <c r="C166" t="s">
        <v>484</v>
      </c>
      <c r="D166" s="31">
        <v>3</v>
      </c>
      <c r="E166" s="31"/>
      <c r="F166" s="31"/>
      <c r="G166" s="31"/>
      <c r="H166" s="31">
        <f t="shared" si="2"/>
        <v>3</v>
      </c>
      <c r="I166" s="32">
        <v>9912</v>
      </c>
      <c r="J166" s="32">
        <f>(Tabla13[[#This Row],[CANTIDAD TOTAL]]*Tabla13[[#This Row],[PRECIO UNITARIO ESTIMADO]])</f>
        <v>29736</v>
      </c>
      <c r="K166" s="32"/>
      <c r="L166"/>
      <c r="M166" t="s">
        <v>510</v>
      </c>
      <c r="N166"/>
      <c r="O166" s="28"/>
      <c r="T166" s="5" t="s">
        <v>184</v>
      </c>
    </row>
    <row r="167" spans="1:20">
      <c r="A167"/>
      <c r="B167" s="30" t="s">
        <v>668</v>
      </c>
      <c r="C167" t="s">
        <v>484</v>
      </c>
      <c r="D167" s="31"/>
      <c r="E167" s="31">
        <v>8</v>
      </c>
      <c r="F167" s="31"/>
      <c r="G167" s="31"/>
      <c r="H167" s="31">
        <f t="shared" si="2"/>
        <v>8</v>
      </c>
      <c r="I167" s="32">
        <v>7788</v>
      </c>
      <c r="J167" s="32">
        <f>(Tabla13[[#This Row],[CANTIDAD TOTAL]]*Tabla13[[#This Row],[PRECIO UNITARIO ESTIMADO]])</f>
        <v>62304</v>
      </c>
      <c r="K167" s="32"/>
      <c r="L167"/>
      <c r="M167" t="s">
        <v>510</v>
      </c>
      <c r="N167"/>
      <c r="O167" s="28"/>
      <c r="T167" s="5" t="s">
        <v>185</v>
      </c>
    </row>
    <row r="168" spans="1:20">
      <c r="A168"/>
      <c r="B168" s="30" t="s">
        <v>669</v>
      </c>
      <c r="C168" t="s">
        <v>484</v>
      </c>
      <c r="D168" s="31"/>
      <c r="E168" s="31">
        <v>2</v>
      </c>
      <c r="F168" s="31"/>
      <c r="G168" s="31"/>
      <c r="H168" s="31">
        <f t="shared" si="2"/>
        <v>2</v>
      </c>
      <c r="I168" s="32">
        <v>4239.74</v>
      </c>
      <c r="J168" s="32">
        <f>(Tabla13[[#This Row],[CANTIDAD TOTAL]]*Tabla13[[#This Row],[PRECIO UNITARIO ESTIMADO]])</f>
        <v>8479.48</v>
      </c>
      <c r="K168" s="32"/>
      <c r="L168"/>
      <c r="M168" t="s">
        <v>510</v>
      </c>
      <c r="N168" s="29"/>
      <c r="O168" s="28"/>
      <c r="T168" s="5" t="s">
        <v>186</v>
      </c>
    </row>
    <row r="169" spans="1:20">
      <c r="A169"/>
      <c r="B169" s="30" t="s">
        <v>670</v>
      </c>
      <c r="C169" t="s">
        <v>484</v>
      </c>
      <c r="D169" s="31"/>
      <c r="E169" s="31">
        <v>4</v>
      </c>
      <c r="F169" s="31"/>
      <c r="G169" s="31"/>
      <c r="H169" s="31">
        <f t="shared" si="2"/>
        <v>4</v>
      </c>
      <c r="I169" s="32">
        <v>10797</v>
      </c>
      <c r="J169" s="32">
        <f>(Tabla13[[#This Row],[CANTIDAD TOTAL]]*Tabla13[[#This Row],[PRECIO UNITARIO ESTIMADO]])</f>
        <v>43188</v>
      </c>
      <c r="K169" s="32"/>
      <c r="L169"/>
      <c r="M169" t="s">
        <v>510</v>
      </c>
      <c r="N169" s="29"/>
      <c r="O169" s="28"/>
      <c r="T169" s="5" t="s">
        <v>187</v>
      </c>
    </row>
    <row r="170" spans="1:20">
      <c r="A170"/>
      <c r="B170" s="30" t="s">
        <v>671</v>
      </c>
      <c r="C170" t="s">
        <v>484</v>
      </c>
      <c r="D170" s="31"/>
      <c r="E170" s="31">
        <v>4</v>
      </c>
      <c r="F170" s="31"/>
      <c r="G170" s="31"/>
      <c r="H170" s="31">
        <f t="shared" si="2"/>
        <v>4</v>
      </c>
      <c r="I170" s="32">
        <v>11068.220000000001</v>
      </c>
      <c r="J170" s="32">
        <f>(Tabla13[[#This Row],[CANTIDAD TOTAL]]*Tabla13[[#This Row],[PRECIO UNITARIO ESTIMADO]])</f>
        <v>44272.880000000005</v>
      </c>
      <c r="K170" s="32"/>
      <c r="L170"/>
      <c r="M170" t="s">
        <v>510</v>
      </c>
      <c r="N170" s="29"/>
      <c r="O170" s="28"/>
      <c r="T170" s="5" t="s">
        <v>188</v>
      </c>
    </row>
    <row r="171" spans="1:20">
      <c r="A171"/>
      <c r="B171" s="30" t="s">
        <v>672</v>
      </c>
      <c r="C171" t="s">
        <v>484</v>
      </c>
      <c r="D171" s="31"/>
      <c r="E171" s="31">
        <v>4</v>
      </c>
      <c r="F171" s="31"/>
      <c r="G171" s="31"/>
      <c r="H171" s="31">
        <f t="shared" si="2"/>
        <v>4</v>
      </c>
      <c r="I171" s="32">
        <v>11941.33</v>
      </c>
      <c r="J171" s="32">
        <f>(Tabla13[[#This Row],[CANTIDAD TOTAL]]*Tabla13[[#This Row],[PRECIO UNITARIO ESTIMADO]])</f>
        <v>47765.32</v>
      </c>
      <c r="K171" s="32"/>
      <c r="L171"/>
      <c r="M171" t="s">
        <v>510</v>
      </c>
      <c r="N171" s="29"/>
      <c r="O171" s="28"/>
      <c r="T171" s="5" t="s">
        <v>189</v>
      </c>
    </row>
    <row r="172" spans="1:20">
      <c r="A172"/>
      <c r="B172" s="30" t="s">
        <v>673</v>
      </c>
      <c r="C172" t="s">
        <v>484</v>
      </c>
      <c r="D172" s="31"/>
      <c r="E172" s="31">
        <v>8</v>
      </c>
      <c r="F172" s="31"/>
      <c r="G172" s="31"/>
      <c r="H172" s="31">
        <f t="shared" si="2"/>
        <v>8</v>
      </c>
      <c r="I172" s="32">
        <v>5664</v>
      </c>
      <c r="J172" s="32">
        <f>(Tabla13[[#This Row],[CANTIDAD TOTAL]]*Tabla13[[#This Row],[PRECIO UNITARIO ESTIMADO]])</f>
        <v>45312</v>
      </c>
      <c r="K172" s="32"/>
      <c r="L172"/>
      <c r="M172" t="s">
        <v>510</v>
      </c>
      <c r="N172" s="29"/>
      <c r="O172" s="28"/>
      <c r="T172" s="5" t="s">
        <v>190</v>
      </c>
    </row>
    <row r="173" spans="1:20">
      <c r="A173"/>
      <c r="B173" s="30" t="s">
        <v>674</v>
      </c>
      <c r="C173" t="s">
        <v>484</v>
      </c>
      <c r="D173" s="31"/>
      <c r="E173" s="31">
        <v>2</v>
      </c>
      <c r="F173" s="31"/>
      <c r="G173" s="31"/>
      <c r="H173" s="31">
        <f t="shared" si="2"/>
        <v>2</v>
      </c>
      <c r="I173" s="32">
        <v>5262.8</v>
      </c>
      <c r="J173" s="32">
        <f>(Tabla13[[#This Row],[CANTIDAD TOTAL]]*Tabla13[[#This Row],[PRECIO UNITARIO ESTIMADO]])</f>
        <v>10525.6</v>
      </c>
      <c r="K173" s="32"/>
      <c r="L173"/>
      <c r="M173" t="s">
        <v>510</v>
      </c>
      <c r="N173" s="29"/>
      <c r="O173" s="28"/>
      <c r="T173" s="5" t="s">
        <v>191</v>
      </c>
    </row>
    <row r="174" spans="1:20">
      <c r="A174"/>
      <c r="B174" s="30" t="s">
        <v>675</v>
      </c>
      <c r="C174" t="s">
        <v>484</v>
      </c>
      <c r="D174" s="31">
        <v>3</v>
      </c>
      <c r="E174" s="31"/>
      <c r="F174" s="31"/>
      <c r="G174" s="31"/>
      <c r="H174" s="31">
        <f t="shared" si="2"/>
        <v>3</v>
      </c>
      <c r="I174" s="32">
        <v>9782.2000000000007</v>
      </c>
      <c r="J174" s="32">
        <f>(Tabla13[[#This Row],[CANTIDAD TOTAL]]*Tabla13[[#This Row],[PRECIO UNITARIO ESTIMADO]])</f>
        <v>29346.600000000002</v>
      </c>
      <c r="K174" s="32"/>
      <c r="L174"/>
      <c r="M174" t="s">
        <v>510</v>
      </c>
      <c r="N174" s="29"/>
      <c r="O174" s="28"/>
      <c r="T174" s="5" t="s">
        <v>192</v>
      </c>
    </row>
    <row r="175" spans="1:20">
      <c r="A175"/>
      <c r="B175" s="30" t="s">
        <v>676</v>
      </c>
      <c r="C175" t="s">
        <v>484</v>
      </c>
      <c r="D175" s="31"/>
      <c r="E175" s="31">
        <v>2</v>
      </c>
      <c r="F175" s="31"/>
      <c r="G175" s="31"/>
      <c r="H175" s="31">
        <f t="shared" si="2"/>
        <v>2</v>
      </c>
      <c r="I175" s="32">
        <v>9184.2250000000004</v>
      </c>
      <c r="J175" s="32">
        <f>(Tabla13[[#This Row],[CANTIDAD TOTAL]]*Tabla13[[#This Row],[PRECIO UNITARIO ESTIMADO]])</f>
        <v>18368.45</v>
      </c>
      <c r="K175" s="32"/>
      <c r="L175"/>
      <c r="M175" t="s">
        <v>510</v>
      </c>
      <c r="N175" s="29"/>
      <c r="O175" s="28"/>
      <c r="T175" s="5" t="s">
        <v>193</v>
      </c>
    </row>
    <row r="176" spans="1:20">
      <c r="A176"/>
      <c r="B176" s="30" t="s">
        <v>677</v>
      </c>
      <c r="C176" t="s">
        <v>484</v>
      </c>
      <c r="D176" s="31"/>
      <c r="E176" s="31">
        <v>2</v>
      </c>
      <c r="F176" s="31"/>
      <c r="G176" s="31"/>
      <c r="H176" s="31">
        <f t="shared" si="2"/>
        <v>2</v>
      </c>
      <c r="I176" s="32">
        <v>11056.6</v>
      </c>
      <c r="J176" s="32">
        <f>(Tabla13[[#This Row],[CANTIDAD TOTAL]]*Tabla13[[#This Row],[PRECIO UNITARIO ESTIMADO]])</f>
        <v>22113.200000000001</v>
      </c>
      <c r="K176" s="32"/>
      <c r="L176"/>
      <c r="M176" t="s">
        <v>510</v>
      </c>
      <c r="N176" s="29"/>
      <c r="O176" s="28"/>
      <c r="T176" s="5" t="s">
        <v>194</v>
      </c>
    </row>
    <row r="177" spans="1:20">
      <c r="A177"/>
      <c r="B177" s="30" t="s">
        <v>678</v>
      </c>
      <c r="C177" t="s">
        <v>484</v>
      </c>
      <c r="D177" s="31"/>
      <c r="E177" s="31">
        <v>2</v>
      </c>
      <c r="F177" s="31"/>
      <c r="G177" s="31"/>
      <c r="H177" s="31">
        <f t="shared" si="2"/>
        <v>2</v>
      </c>
      <c r="I177" s="32">
        <v>13000.84</v>
      </c>
      <c r="J177" s="32">
        <f>(Tabla13[[#This Row],[CANTIDAD TOTAL]]*Tabla13[[#This Row],[PRECIO UNITARIO ESTIMADO]])</f>
        <v>26001.68</v>
      </c>
      <c r="K177" s="32"/>
      <c r="L177"/>
      <c r="M177" t="s">
        <v>510</v>
      </c>
      <c r="N177" s="29"/>
      <c r="O177" s="28"/>
      <c r="T177" s="5" t="s">
        <v>195</v>
      </c>
    </row>
    <row r="178" spans="1:20">
      <c r="A178"/>
      <c r="B178" s="30" t="s">
        <v>679</v>
      </c>
      <c r="C178" t="s">
        <v>484</v>
      </c>
      <c r="D178" s="31"/>
      <c r="E178" s="31">
        <v>10</v>
      </c>
      <c r="F178" s="31"/>
      <c r="G178" s="31"/>
      <c r="H178" s="31">
        <f t="shared" si="2"/>
        <v>10</v>
      </c>
      <c r="I178" s="32">
        <v>4323.5200000000004</v>
      </c>
      <c r="J178" s="32">
        <f>(Tabla13[[#This Row],[CANTIDAD TOTAL]]*Tabla13[[#This Row],[PRECIO UNITARIO ESTIMADO]])</f>
        <v>43235.200000000004</v>
      </c>
      <c r="K178" s="32"/>
      <c r="L178"/>
      <c r="M178" t="s">
        <v>510</v>
      </c>
      <c r="N178" s="29"/>
      <c r="O178" s="28"/>
      <c r="T178" s="5" t="s">
        <v>196</v>
      </c>
    </row>
    <row r="179" spans="1:20">
      <c r="A179"/>
      <c r="B179" s="30" t="s">
        <v>680</v>
      </c>
      <c r="C179" t="s">
        <v>484</v>
      </c>
      <c r="D179" s="31"/>
      <c r="E179" s="31">
        <v>2</v>
      </c>
      <c r="F179" s="31"/>
      <c r="G179" s="31"/>
      <c r="H179" s="31">
        <f t="shared" si="2"/>
        <v>2</v>
      </c>
      <c r="I179" s="32">
        <v>4696.99</v>
      </c>
      <c r="J179" s="32">
        <f>(Tabla13[[#This Row],[CANTIDAD TOTAL]]*Tabla13[[#This Row],[PRECIO UNITARIO ESTIMADO]])</f>
        <v>9393.98</v>
      </c>
      <c r="K179" s="32"/>
      <c r="L179"/>
      <c r="M179" t="s">
        <v>510</v>
      </c>
      <c r="N179" s="29"/>
      <c r="O179" s="28"/>
      <c r="T179" s="5" t="s">
        <v>197</v>
      </c>
    </row>
    <row r="180" spans="1:20">
      <c r="A180"/>
      <c r="B180" s="30" t="s">
        <v>681</v>
      </c>
      <c r="C180" t="s">
        <v>484</v>
      </c>
      <c r="D180" s="31">
        <v>6</v>
      </c>
      <c r="E180" s="31"/>
      <c r="F180" s="31"/>
      <c r="G180" s="31"/>
      <c r="H180" s="31">
        <f t="shared" si="2"/>
        <v>6</v>
      </c>
      <c r="I180" s="32">
        <v>14042</v>
      </c>
      <c r="J180" s="32">
        <f>(Tabla13[[#This Row],[CANTIDAD TOTAL]]*Tabla13[[#This Row],[PRECIO UNITARIO ESTIMADO]])</f>
        <v>84252</v>
      </c>
      <c r="K180" s="32"/>
      <c r="L180"/>
      <c r="M180" t="s">
        <v>510</v>
      </c>
      <c r="N180" s="29"/>
      <c r="O180" s="28"/>
      <c r="T180" s="5" t="s">
        <v>198</v>
      </c>
    </row>
    <row r="181" spans="1:20">
      <c r="A181"/>
      <c r="B181" s="30" t="s">
        <v>682</v>
      </c>
      <c r="C181" t="s">
        <v>484</v>
      </c>
      <c r="D181" s="31">
        <v>2</v>
      </c>
      <c r="E181" s="31"/>
      <c r="F181" s="31"/>
      <c r="G181" s="31"/>
      <c r="H181" s="31">
        <f t="shared" si="2"/>
        <v>2</v>
      </c>
      <c r="I181" s="32">
        <v>15458</v>
      </c>
      <c r="J181" s="32">
        <f>(Tabla13[[#This Row],[CANTIDAD TOTAL]]*Tabla13[[#This Row],[PRECIO UNITARIO ESTIMADO]])</f>
        <v>30916</v>
      </c>
      <c r="K181" s="32"/>
      <c r="L181"/>
      <c r="M181" t="s">
        <v>510</v>
      </c>
      <c r="N181" s="29"/>
      <c r="O181" s="28"/>
      <c r="T181" s="5" t="s">
        <v>199</v>
      </c>
    </row>
    <row r="182" spans="1:20">
      <c r="A182"/>
      <c r="B182" s="30" t="s">
        <v>683</v>
      </c>
      <c r="C182" t="s">
        <v>484</v>
      </c>
      <c r="D182" s="31">
        <v>2</v>
      </c>
      <c r="E182" s="31"/>
      <c r="F182" s="31"/>
      <c r="G182" s="31"/>
      <c r="H182" s="31">
        <f t="shared" si="2"/>
        <v>2</v>
      </c>
      <c r="I182" s="32">
        <v>9676</v>
      </c>
      <c r="J182" s="32">
        <f>(Tabla13[[#This Row],[CANTIDAD TOTAL]]*Tabla13[[#This Row],[PRECIO UNITARIO ESTIMADO]])</f>
        <v>19352</v>
      </c>
      <c r="K182" s="32"/>
      <c r="L182"/>
      <c r="M182" t="s">
        <v>510</v>
      </c>
      <c r="N182" s="29"/>
      <c r="O182" s="28"/>
      <c r="T182" s="5" t="s">
        <v>200</v>
      </c>
    </row>
    <row r="183" spans="1:20">
      <c r="A183"/>
      <c r="B183" s="30" t="s">
        <v>684</v>
      </c>
      <c r="C183" t="s">
        <v>484</v>
      </c>
      <c r="D183" s="31">
        <v>5</v>
      </c>
      <c r="E183" s="31"/>
      <c r="F183" s="31"/>
      <c r="G183" s="31"/>
      <c r="H183" s="31">
        <f t="shared" si="2"/>
        <v>5</v>
      </c>
      <c r="I183" s="32">
        <v>2531.1</v>
      </c>
      <c r="J183" s="32">
        <f>(Tabla13[[#This Row],[CANTIDAD TOTAL]]*Tabla13[[#This Row],[PRECIO UNITARIO ESTIMADO]])</f>
        <v>12655.5</v>
      </c>
      <c r="K183" s="32"/>
      <c r="L183"/>
      <c r="M183" t="s">
        <v>510</v>
      </c>
      <c r="N183" s="29"/>
      <c r="O183" s="28"/>
      <c r="T183" s="5" t="s">
        <v>201</v>
      </c>
    </row>
    <row r="184" spans="1:20">
      <c r="A184"/>
      <c r="B184" s="30" t="s">
        <v>685</v>
      </c>
      <c r="C184" t="s">
        <v>484</v>
      </c>
      <c r="D184" s="31"/>
      <c r="E184" s="31">
        <v>5</v>
      </c>
      <c r="F184" s="31"/>
      <c r="G184" s="31"/>
      <c r="H184" s="31">
        <f t="shared" si="2"/>
        <v>5</v>
      </c>
      <c r="I184" s="32">
        <v>2124</v>
      </c>
      <c r="J184" s="32">
        <f>(Tabla13[[#This Row],[CANTIDAD TOTAL]]*Tabla13[[#This Row],[PRECIO UNITARIO ESTIMADO]])</f>
        <v>10620</v>
      </c>
      <c r="K184" s="32"/>
      <c r="L184"/>
      <c r="M184" t="s">
        <v>510</v>
      </c>
      <c r="N184" s="29"/>
      <c r="O184" s="28"/>
      <c r="T184" s="5" t="s">
        <v>202</v>
      </c>
    </row>
    <row r="185" spans="1:20">
      <c r="A185"/>
      <c r="B185" s="30" t="s">
        <v>686</v>
      </c>
      <c r="C185" t="s">
        <v>484</v>
      </c>
      <c r="D185" s="31"/>
      <c r="E185" s="31"/>
      <c r="F185" s="31">
        <v>4</v>
      </c>
      <c r="G185" s="31"/>
      <c r="H185" s="31">
        <f t="shared" si="2"/>
        <v>4</v>
      </c>
      <c r="I185" s="32">
        <v>11000</v>
      </c>
      <c r="J185" s="32">
        <f>(Tabla13[[#This Row],[CANTIDAD TOTAL]]*Tabla13[[#This Row],[PRECIO UNITARIO ESTIMADO]])</f>
        <v>44000</v>
      </c>
      <c r="K185" s="32"/>
      <c r="L185"/>
      <c r="M185" t="s">
        <v>510</v>
      </c>
      <c r="N185" s="29"/>
      <c r="O185" s="28"/>
      <c r="T185" s="5" t="s">
        <v>203</v>
      </c>
    </row>
    <row r="186" spans="1:20">
      <c r="A186"/>
      <c r="B186" s="30" t="s">
        <v>687</v>
      </c>
      <c r="C186" t="s">
        <v>484</v>
      </c>
      <c r="D186" s="31"/>
      <c r="E186" s="31">
        <v>1285</v>
      </c>
      <c r="F186" s="31">
        <v>150</v>
      </c>
      <c r="G186" s="31"/>
      <c r="H186" s="31">
        <f t="shared" si="2"/>
        <v>1435</v>
      </c>
      <c r="I186" s="32">
        <v>20.612000000000002</v>
      </c>
      <c r="J186" s="32">
        <f>(Tabla13[[#This Row],[CANTIDAD TOTAL]]*Tabla13[[#This Row],[PRECIO UNITARIO ESTIMADO]])</f>
        <v>29578.22</v>
      </c>
      <c r="K186" s="32"/>
      <c r="L186"/>
      <c r="M186" t="s">
        <v>510</v>
      </c>
      <c r="N186" s="29"/>
      <c r="O186" s="28"/>
      <c r="T186" s="5" t="s">
        <v>204</v>
      </c>
    </row>
    <row r="187" spans="1:20">
      <c r="A187"/>
      <c r="B187" s="30" t="s">
        <v>688</v>
      </c>
      <c r="C187" t="s">
        <v>484</v>
      </c>
      <c r="D187" s="31"/>
      <c r="E187" s="31"/>
      <c r="F187" s="31">
        <v>5</v>
      </c>
      <c r="G187" s="31">
        <v>5</v>
      </c>
      <c r="H187" s="31">
        <f t="shared" si="2"/>
        <v>10</v>
      </c>
      <c r="I187" s="32">
        <v>1139.8799999999999</v>
      </c>
      <c r="J187" s="32">
        <f>(Tabla13[[#This Row],[CANTIDAD TOTAL]]*Tabla13[[#This Row],[PRECIO UNITARIO ESTIMADO]])</f>
        <v>11398.8</v>
      </c>
      <c r="K187" s="32"/>
      <c r="L187"/>
      <c r="M187" t="s">
        <v>510</v>
      </c>
      <c r="N187" s="29"/>
      <c r="O187" s="28"/>
      <c r="T187" s="5" t="s">
        <v>205</v>
      </c>
    </row>
    <row r="188" spans="1:20">
      <c r="A188"/>
      <c r="B188" s="30" t="s">
        <v>689</v>
      </c>
      <c r="C188" t="s">
        <v>484</v>
      </c>
      <c r="D188" s="31"/>
      <c r="E188" s="31">
        <v>1</v>
      </c>
      <c r="F188" s="31"/>
      <c r="G188" s="31"/>
      <c r="H188" s="31">
        <f t="shared" si="2"/>
        <v>1</v>
      </c>
      <c r="I188" s="32">
        <v>146.11000000000001</v>
      </c>
      <c r="J188" s="32">
        <f>(Tabla13[[#This Row],[CANTIDAD TOTAL]]*Tabla13[[#This Row],[PRECIO UNITARIO ESTIMADO]])</f>
        <v>146.11000000000001</v>
      </c>
      <c r="K188" s="32"/>
      <c r="L188"/>
      <c r="M188" t="s">
        <v>510</v>
      </c>
      <c r="N188" s="29"/>
      <c r="O188" s="28"/>
      <c r="T188" s="5" t="s">
        <v>206</v>
      </c>
    </row>
    <row r="189" spans="1:20">
      <c r="A189"/>
      <c r="B189" s="30" t="s">
        <v>690</v>
      </c>
      <c r="C189" t="s">
        <v>484</v>
      </c>
      <c r="D189" s="31"/>
      <c r="E189" s="31">
        <v>24</v>
      </c>
      <c r="F189" s="31"/>
      <c r="G189" s="31"/>
      <c r="H189" s="31">
        <f t="shared" si="2"/>
        <v>24</v>
      </c>
      <c r="I189" s="32">
        <v>70.8</v>
      </c>
      <c r="J189" s="32">
        <f>(Tabla13[[#This Row],[CANTIDAD TOTAL]]*Tabla13[[#This Row],[PRECIO UNITARIO ESTIMADO]])</f>
        <v>1699.1999999999998</v>
      </c>
      <c r="K189" s="32"/>
      <c r="L189"/>
      <c r="M189" t="s">
        <v>510</v>
      </c>
      <c r="N189" s="29"/>
      <c r="O189" s="28"/>
      <c r="T189" s="5" t="s">
        <v>207</v>
      </c>
    </row>
    <row r="190" spans="1:20">
      <c r="A190"/>
      <c r="B190" s="30" t="s">
        <v>691</v>
      </c>
      <c r="C190" t="s">
        <v>484</v>
      </c>
      <c r="D190" s="31"/>
      <c r="E190" s="31">
        <v>240</v>
      </c>
      <c r="F190" s="31"/>
      <c r="G190" s="31"/>
      <c r="H190" s="31">
        <f t="shared" si="2"/>
        <v>240</v>
      </c>
      <c r="I190" s="32">
        <v>4.5</v>
      </c>
      <c r="J190" s="32">
        <f>(Tabla13[[#This Row],[CANTIDAD TOTAL]]*Tabla13[[#This Row],[PRECIO UNITARIO ESTIMADO]])</f>
        <v>1080</v>
      </c>
      <c r="K190" s="32"/>
      <c r="L190"/>
      <c r="M190" t="s">
        <v>510</v>
      </c>
      <c r="N190" s="29"/>
      <c r="O190" s="28"/>
      <c r="T190" s="5" t="s">
        <v>208</v>
      </c>
    </row>
    <row r="191" spans="1:20">
      <c r="A191"/>
      <c r="B191" s="30" t="s">
        <v>692</v>
      </c>
      <c r="C191" t="s">
        <v>484</v>
      </c>
      <c r="D191" s="31"/>
      <c r="E191" s="31">
        <v>5700</v>
      </c>
      <c r="F191" s="31">
        <v>386</v>
      </c>
      <c r="G191" s="31">
        <v>256</v>
      </c>
      <c r="H191" s="31">
        <f t="shared" si="2"/>
        <v>6342</v>
      </c>
      <c r="I191" s="32">
        <v>206.28669374999993</v>
      </c>
      <c r="J191" s="32">
        <f>(Tabla13[[#This Row],[CANTIDAD TOTAL]]*Tabla13[[#This Row],[PRECIO UNITARIO ESTIMADO]])</f>
        <v>1308270.2117624995</v>
      </c>
      <c r="K191" s="32"/>
      <c r="L191"/>
      <c r="M191" t="s">
        <v>510</v>
      </c>
      <c r="N191" s="29"/>
      <c r="O191" s="28"/>
      <c r="T191" s="5" t="s">
        <v>209</v>
      </c>
    </row>
    <row r="192" spans="1:20">
      <c r="A192"/>
      <c r="B192" s="30" t="s">
        <v>693</v>
      </c>
      <c r="C192" t="s">
        <v>484</v>
      </c>
      <c r="D192" s="31"/>
      <c r="E192" s="31">
        <v>1</v>
      </c>
      <c r="F192" s="31"/>
      <c r="G192" s="31"/>
      <c r="H192" s="31">
        <f t="shared" si="2"/>
        <v>1</v>
      </c>
      <c r="I192" s="32">
        <v>35.99</v>
      </c>
      <c r="J192" s="32">
        <f>(Tabla13[[#This Row],[CANTIDAD TOTAL]]*Tabla13[[#This Row],[PRECIO UNITARIO ESTIMADO]])</f>
        <v>35.99</v>
      </c>
      <c r="K192" s="32"/>
      <c r="L192"/>
      <c r="M192" t="s">
        <v>510</v>
      </c>
      <c r="N192" s="29"/>
      <c r="O192" s="28"/>
      <c r="T192" s="5" t="s">
        <v>210</v>
      </c>
    </row>
    <row r="193" spans="1:20">
      <c r="A193"/>
      <c r="B193" s="30" t="s">
        <v>694</v>
      </c>
      <c r="C193" t="s">
        <v>484</v>
      </c>
      <c r="D193" s="31"/>
      <c r="E193" s="31">
        <v>600</v>
      </c>
      <c r="F193" s="31"/>
      <c r="G193" s="31"/>
      <c r="H193" s="31">
        <f t="shared" si="2"/>
        <v>600</v>
      </c>
      <c r="I193" s="32">
        <v>5.0149999999999997</v>
      </c>
      <c r="J193" s="32">
        <f>(Tabla13[[#This Row],[CANTIDAD TOTAL]]*Tabla13[[#This Row],[PRECIO UNITARIO ESTIMADO]])</f>
        <v>3009</v>
      </c>
      <c r="K193" s="32"/>
      <c r="L193"/>
      <c r="M193" t="s">
        <v>510</v>
      </c>
      <c r="N193" s="29"/>
      <c r="O193" s="28"/>
      <c r="T193" s="5" t="s">
        <v>211</v>
      </c>
    </row>
    <row r="194" spans="1:20">
      <c r="A194"/>
      <c r="B194" s="30" t="s">
        <v>695</v>
      </c>
      <c r="C194" t="s">
        <v>484</v>
      </c>
      <c r="D194" s="31"/>
      <c r="E194" s="31">
        <v>36</v>
      </c>
      <c r="F194" s="31"/>
      <c r="G194" s="31"/>
      <c r="H194" s="31">
        <f t="shared" si="2"/>
        <v>36</v>
      </c>
      <c r="I194" s="32">
        <v>64.900000000000006</v>
      </c>
      <c r="J194" s="32">
        <f>(Tabla13[[#This Row],[CANTIDAD TOTAL]]*Tabla13[[#This Row],[PRECIO UNITARIO ESTIMADO]])</f>
        <v>2336.4</v>
      </c>
      <c r="K194" s="32"/>
      <c r="L194"/>
      <c r="M194" t="s">
        <v>510</v>
      </c>
      <c r="N194" s="29"/>
      <c r="O194" s="28"/>
      <c r="T194" s="5" t="s">
        <v>212</v>
      </c>
    </row>
    <row r="195" spans="1:20">
      <c r="A195"/>
      <c r="B195" s="30" t="s">
        <v>696</v>
      </c>
      <c r="C195" t="s">
        <v>484</v>
      </c>
      <c r="D195" s="31"/>
      <c r="E195" s="31">
        <v>1</v>
      </c>
      <c r="F195" s="31"/>
      <c r="G195" s="31"/>
      <c r="H195" s="31">
        <f t="shared" si="2"/>
        <v>1</v>
      </c>
      <c r="I195" s="32">
        <v>247.8</v>
      </c>
      <c r="J195" s="32">
        <f>(Tabla13[[#This Row],[CANTIDAD TOTAL]]*Tabla13[[#This Row],[PRECIO UNITARIO ESTIMADO]])</f>
        <v>247.8</v>
      </c>
      <c r="K195" s="32"/>
      <c r="L195"/>
      <c r="M195" t="s">
        <v>510</v>
      </c>
      <c r="N195" s="29"/>
      <c r="O195" s="28"/>
      <c r="T195" s="5" t="s">
        <v>213</v>
      </c>
    </row>
    <row r="196" spans="1:20">
      <c r="A196"/>
      <c r="B196" s="30" t="s">
        <v>697</v>
      </c>
      <c r="C196" t="s">
        <v>483</v>
      </c>
      <c r="D196" s="31"/>
      <c r="E196" s="31"/>
      <c r="F196" s="31"/>
      <c r="G196" s="31">
        <v>3</v>
      </c>
      <c r="H196" s="31">
        <f t="shared" si="2"/>
        <v>3</v>
      </c>
      <c r="I196" s="32">
        <v>700</v>
      </c>
      <c r="J196" s="32">
        <f>(Tabla13[[#This Row],[CANTIDAD TOTAL]]*Tabla13[[#This Row],[PRECIO UNITARIO ESTIMADO]])</f>
        <v>2100</v>
      </c>
      <c r="K196" s="32"/>
      <c r="L196"/>
      <c r="M196" t="s">
        <v>510</v>
      </c>
      <c r="N196" s="29"/>
      <c r="O196" s="28"/>
      <c r="T196" s="5" t="s">
        <v>214</v>
      </c>
    </row>
    <row r="197" spans="1:20">
      <c r="A197"/>
      <c r="B197" s="30" t="s">
        <v>698</v>
      </c>
      <c r="C197" t="s">
        <v>483</v>
      </c>
      <c r="D197" s="31"/>
      <c r="E197" s="31"/>
      <c r="F197" s="31"/>
      <c r="G197" s="31">
        <v>5</v>
      </c>
      <c r="H197" s="31">
        <f t="shared" si="2"/>
        <v>5</v>
      </c>
      <c r="I197" s="32">
        <v>700</v>
      </c>
      <c r="J197" s="32">
        <f>(Tabla13[[#This Row],[CANTIDAD TOTAL]]*Tabla13[[#This Row],[PRECIO UNITARIO ESTIMADO]])</f>
        <v>3500</v>
      </c>
      <c r="K197" s="32"/>
      <c r="L197"/>
      <c r="M197" t="s">
        <v>510</v>
      </c>
      <c r="N197" s="29"/>
      <c r="O197" s="28"/>
      <c r="T197" s="5" t="s">
        <v>215</v>
      </c>
    </row>
    <row r="198" spans="1:20">
      <c r="A198"/>
      <c r="B198" s="30" t="s">
        <v>699</v>
      </c>
      <c r="C198" t="s">
        <v>483</v>
      </c>
      <c r="D198" s="31"/>
      <c r="E198" s="31">
        <v>5</v>
      </c>
      <c r="F198" s="31"/>
      <c r="G198" s="31"/>
      <c r="H198" s="31">
        <f t="shared" si="2"/>
        <v>5</v>
      </c>
      <c r="I198" s="32">
        <v>363.44</v>
      </c>
      <c r="J198" s="32">
        <f>(Tabla13[[#This Row],[CANTIDAD TOTAL]]*Tabla13[[#This Row],[PRECIO UNITARIO ESTIMADO]])</f>
        <v>1817.2</v>
      </c>
      <c r="K198" s="32"/>
      <c r="L198"/>
      <c r="M198" t="s">
        <v>510</v>
      </c>
      <c r="N198" s="29"/>
      <c r="O198" s="28"/>
      <c r="T198" s="5" t="s">
        <v>216</v>
      </c>
    </row>
    <row r="199" spans="1:20">
      <c r="A199"/>
      <c r="B199" s="30" t="s">
        <v>700</v>
      </c>
      <c r="C199" t="s">
        <v>483</v>
      </c>
      <c r="D199" s="31"/>
      <c r="E199" s="31">
        <v>6</v>
      </c>
      <c r="F199" s="31"/>
      <c r="G199" s="31"/>
      <c r="H199" s="31">
        <f t="shared" si="2"/>
        <v>6</v>
      </c>
      <c r="I199" s="32">
        <v>2478</v>
      </c>
      <c r="J199" s="32">
        <f>(Tabla13[[#This Row],[CANTIDAD TOTAL]]*Tabla13[[#This Row],[PRECIO UNITARIO ESTIMADO]])</f>
        <v>14868</v>
      </c>
      <c r="K199" s="32"/>
      <c r="L199"/>
      <c r="M199" t="s">
        <v>510</v>
      </c>
      <c r="N199" s="29"/>
      <c r="O199" s="28"/>
      <c r="T199" s="5" t="s">
        <v>217</v>
      </c>
    </row>
    <row r="200" spans="1:20">
      <c r="A200"/>
      <c r="B200" s="30" t="s">
        <v>701</v>
      </c>
      <c r="C200" t="s">
        <v>483</v>
      </c>
      <c r="D200" s="31">
        <v>550</v>
      </c>
      <c r="E200" s="31">
        <v>400</v>
      </c>
      <c r="F200" s="31">
        <v>142</v>
      </c>
      <c r="G200" s="31">
        <v>110</v>
      </c>
      <c r="H200" s="31">
        <f t="shared" si="2"/>
        <v>1202</v>
      </c>
      <c r="I200" s="32">
        <v>657.06344444444449</v>
      </c>
      <c r="J200" s="32">
        <f>(Tabla13[[#This Row],[CANTIDAD TOTAL]]*Tabla13[[#This Row],[PRECIO UNITARIO ESTIMADO]])</f>
        <v>789790.26022222231</v>
      </c>
      <c r="K200" s="32"/>
      <c r="L200"/>
      <c r="M200" t="s">
        <v>510</v>
      </c>
      <c r="N200" s="29"/>
      <c r="O200" s="28"/>
      <c r="T200" s="5" t="s">
        <v>218</v>
      </c>
    </row>
    <row r="201" spans="1:20">
      <c r="A201"/>
      <c r="B201" s="30" t="s">
        <v>702</v>
      </c>
      <c r="C201" t="s">
        <v>483</v>
      </c>
      <c r="D201" s="31"/>
      <c r="E201" s="31"/>
      <c r="F201" s="31">
        <v>2</v>
      </c>
      <c r="G201" s="31"/>
      <c r="H201" s="31">
        <f t="shared" si="2"/>
        <v>2</v>
      </c>
      <c r="I201" s="32">
        <v>1650</v>
      </c>
      <c r="J201" s="32">
        <f>(Tabla13[[#This Row],[CANTIDAD TOTAL]]*Tabla13[[#This Row],[PRECIO UNITARIO ESTIMADO]])</f>
        <v>3300</v>
      </c>
      <c r="K201" s="32"/>
      <c r="L201"/>
      <c r="M201" t="s">
        <v>553</v>
      </c>
      <c r="N201" s="29"/>
      <c r="O201" s="28"/>
      <c r="T201" s="5" t="s">
        <v>219</v>
      </c>
    </row>
    <row r="202" spans="1:20">
      <c r="A202"/>
      <c r="B202" s="30" t="s">
        <v>703</v>
      </c>
      <c r="C202" t="s">
        <v>483</v>
      </c>
      <c r="D202" s="31"/>
      <c r="E202" s="31">
        <v>16</v>
      </c>
      <c r="F202" s="31"/>
      <c r="G202" s="31"/>
      <c r="H202" s="31">
        <f t="shared" si="2"/>
        <v>16</v>
      </c>
      <c r="I202" s="32">
        <v>179.35</v>
      </c>
      <c r="J202" s="32">
        <f>(Tabla13[[#This Row],[CANTIDAD TOTAL]]*Tabla13[[#This Row],[PRECIO UNITARIO ESTIMADO]])</f>
        <v>2869.6</v>
      </c>
      <c r="K202" s="32"/>
      <c r="L202"/>
      <c r="M202" t="s">
        <v>510</v>
      </c>
      <c r="N202" s="29"/>
      <c r="O202" s="28"/>
      <c r="T202" s="5" t="s">
        <v>220</v>
      </c>
    </row>
    <row r="203" spans="1:20">
      <c r="A203"/>
      <c r="B203" s="30" t="s">
        <v>704</v>
      </c>
      <c r="C203" t="s">
        <v>483</v>
      </c>
      <c r="D203" s="31"/>
      <c r="E203" s="31">
        <v>65</v>
      </c>
      <c r="F203" s="31"/>
      <c r="G203" s="31"/>
      <c r="H203" s="31">
        <f t="shared" si="2"/>
        <v>65</v>
      </c>
      <c r="I203" s="32">
        <v>163.07333333333332</v>
      </c>
      <c r="J203" s="32">
        <f>(Tabla13[[#This Row],[CANTIDAD TOTAL]]*Tabla13[[#This Row],[PRECIO UNITARIO ESTIMADO]])</f>
        <v>10599.766666666666</v>
      </c>
      <c r="K203" s="32"/>
      <c r="L203"/>
      <c r="M203" t="s">
        <v>510</v>
      </c>
      <c r="N203" s="29"/>
      <c r="O203" s="28"/>
      <c r="T203" s="5" t="s">
        <v>221</v>
      </c>
    </row>
    <row r="204" spans="1:20">
      <c r="A204"/>
      <c r="B204" s="30" t="s">
        <v>641</v>
      </c>
      <c r="C204" t="s">
        <v>484</v>
      </c>
      <c r="D204" s="31"/>
      <c r="E204" s="31">
        <v>15</v>
      </c>
      <c r="F204" s="31"/>
      <c r="G204" s="31"/>
      <c r="H204" s="31">
        <f t="shared" ref="H204:H246" si="3">(D204+E204+F204+G204)</f>
        <v>15</v>
      </c>
      <c r="I204" s="32">
        <v>25.37</v>
      </c>
      <c r="J204" s="32">
        <f>(Tabla13[[#This Row],[CANTIDAD TOTAL]]*Tabla13[[#This Row],[PRECIO UNITARIO ESTIMADO]])</f>
        <v>380.55</v>
      </c>
      <c r="K204" s="32"/>
      <c r="L204"/>
      <c r="M204" t="s">
        <v>510</v>
      </c>
      <c r="N204" s="29"/>
      <c r="O204" s="28"/>
      <c r="T204" s="5" t="s">
        <v>222</v>
      </c>
    </row>
    <row r="205" spans="1:20">
      <c r="A205"/>
      <c r="B205" s="30" t="s">
        <v>705</v>
      </c>
      <c r="C205" t="s">
        <v>484</v>
      </c>
      <c r="D205" s="31"/>
      <c r="E205" s="31">
        <v>300</v>
      </c>
      <c r="F205" s="31"/>
      <c r="G205" s="31"/>
      <c r="H205" s="31">
        <f t="shared" si="3"/>
        <v>300</v>
      </c>
      <c r="I205" s="32">
        <v>15.89</v>
      </c>
      <c r="J205" s="32">
        <f>(Tabla13[[#This Row],[CANTIDAD TOTAL]]*Tabla13[[#This Row],[PRECIO UNITARIO ESTIMADO]])</f>
        <v>4767</v>
      </c>
      <c r="K205" s="32"/>
      <c r="L205"/>
      <c r="M205" t="s">
        <v>510</v>
      </c>
      <c r="N205" s="29"/>
      <c r="O205" s="28"/>
      <c r="T205" s="5" t="s">
        <v>223</v>
      </c>
    </row>
    <row r="206" spans="1:20">
      <c r="A206"/>
      <c r="B206" s="30" t="s">
        <v>706</v>
      </c>
      <c r="C206" t="s">
        <v>484</v>
      </c>
      <c r="D206" s="31"/>
      <c r="E206" s="31"/>
      <c r="F206" s="31">
        <v>4</v>
      </c>
      <c r="G206" s="31"/>
      <c r="H206" s="31">
        <f t="shared" si="3"/>
        <v>4</v>
      </c>
      <c r="I206" s="32">
        <v>313.97989999999999</v>
      </c>
      <c r="J206" s="32">
        <f>(Tabla13[[#This Row],[CANTIDAD TOTAL]]*Tabla13[[#This Row],[PRECIO UNITARIO ESTIMADO]])</f>
        <v>1255.9195999999999</v>
      </c>
      <c r="K206" s="32"/>
      <c r="L206"/>
      <c r="M206" t="s">
        <v>510</v>
      </c>
      <c r="N206" s="29"/>
      <c r="O206" s="28"/>
      <c r="T206" s="5" t="s">
        <v>224</v>
      </c>
    </row>
    <row r="207" spans="1:20">
      <c r="A207"/>
      <c r="B207" s="30" t="s">
        <v>496</v>
      </c>
      <c r="C207" t="s">
        <v>484</v>
      </c>
      <c r="D207" s="31"/>
      <c r="E207" s="31">
        <v>6</v>
      </c>
      <c r="F207" s="31"/>
      <c r="G207" s="31"/>
      <c r="H207" s="31">
        <f t="shared" si="3"/>
        <v>6</v>
      </c>
      <c r="I207" s="32">
        <v>259.60000000000002</v>
      </c>
      <c r="J207" s="32">
        <f>(Tabla13[[#This Row],[CANTIDAD TOTAL]]*Tabla13[[#This Row],[PRECIO UNITARIO ESTIMADO]])</f>
        <v>1557.6000000000001</v>
      </c>
      <c r="K207" s="32"/>
      <c r="L207"/>
      <c r="M207" t="s">
        <v>510</v>
      </c>
      <c r="N207" s="29"/>
      <c r="O207" s="28"/>
      <c r="T207" s="5" t="s">
        <v>225</v>
      </c>
    </row>
    <row r="208" spans="1:20">
      <c r="A208"/>
      <c r="B208" s="30" t="s">
        <v>707</v>
      </c>
      <c r="C208" t="s">
        <v>484</v>
      </c>
      <c r="D208" s="31">
        <v>1</v>
      </c>
      <c r="E208" s="31"/>
      <c r="F208" s="31"/>
      <c r="G208" s="31"/>
      <c r="H208" s="31">
        <f t="shared" si="3"/>
        <v>1</v>
      </c>
      <c r="I208" s="32">
        <v>2240.8200000000002</v>
      </c>
      <c r="J208" s="32">
        <f>(Tabla13[[#This Row],[CANTIDAD TOTAL]]*Tabla13[[#This Row],[PRECIO UNITARIO ESTIMADO]])</f>
        <v>2240.8200000000002</v>
      </c>
      <c r="K208" s="32"/>
      <c r="L208"/>
      <c r="M208" t="s">
        <v>510</v>
      </c>
      <c r="N208" s="29"/>
      <c r="O208" s="28"/>
      <c r="T208" s="5" t="s">
        <v>226</v>
      </c>
    </row>
    <row r="209" spans="1:20">
      <c r="A209"/>
      <c r="B209" s="30" t="s">
        <v>708</v>
      </c>
      <c r="C209" t="s">
        <v>484</v>
      </c>
      <c r="D209" s="31"/>
      <c r="E209" s="31">
        <v>6</v>
      </c>
      <c r="F209" s="31"/>
      <c r="G209" s="31"/>
      <c r="H209" s="31">
        <f t="shared" si="3"/>
        <v>6</v>
      </c>
      <c r="I209" s="32">
        <v>185.26</v>
      </c>
      <c r="J209" s="32">
        <f>(Tabla13[[#This Row],[CANTIDAD TOTAL]]*Tabla13[[#This Row],[PRECIO UNITARIO ESTIMADO]])</f>
        <v>1111.56</v>
      </c>
      <c r="K209" s="32"/>
      <c r="L209"/>
      <c r="M209" t="s">
        <v>510</v>
      </c>
      <c r="N209" s="29"/>
      <c r="O209" s="28"/>
      <c r="T209" s="5" t="s">
        <v>227</v>
      </c>
    </row>
    <row r="210" spans="1:20">
      <c r="A210"/>
      <c r="B210" s="30" t="s">
        <v>709</v>
      </c>
      <c r="C210" t="s">
        <v>484</v>
      </c>
      <c r="D210" s="31"/>
      <c r="E210" s="31">
        <v>2</v>
      </c>
      <c r="F210" s="31"/>
      <c r="G210" s="31"/>
      <c r="H210" s="31">
        <f t="shared" si="3"/>
        <v>2</v>
      </c>
      <c r="I210" s="32">
        <v>5631</v>
      </c>
      <c r="J210" s="32">
        <f>(Tabla13[[#This Row],[CANTIDAD TOTAL]]*Tabla13[[#This Row],[PRECIO UNITARIO ESTIMADO]])</f>
        <v>11262</v>
      </c>
      <c r="K210" s="32"/>
      <c r="L210"/>
      <c r="M210" t="s">
        <v>510</v>
      </c>
      <c r="N210" s="29"/>
      <c r="O210" s="28"/>
      <c r="T210" s="5" t="s">
        <v>228</v>
      </c>
    </row>
    <row r="211" spans="1:20">
      <c r="A211"/>
      <c r="B211" s="30" t="s">
        <v>710</v>
      </c>
      <c r="C211" t="s">
        <v>484</v>
      </c>
      <c r="D211" s="31"/>
      <c r="E211" s="31">
        <v>10</v>
      </c>
      <c r="F211" s="31"/>
      <c r="G211" s="31"/>
      <c r="H211" s="31">
        <f t="shared" si="3"/>
        <v>10</v>
      </c>
      <c r="I211" s="32">
        <v>305.62</v>
      </c>
      <c r="J211" s="32">
        <f>(Tabla13[[#This Row],[CANTIDAD TOTAL]]*Tabla13[[#This Row],[PRECIO UNITARIO ESTIMADO]])</f>
        <v>3056.2</v>
      </c>
      <c r="K211" s="32"/>
      <c r="L211"/>
      <c r="M211" t="s">
        <v>510</v>
      </c>
      <c r="N211" s="29"/>
      <c r="O211" s="28"/>
      <c r="T211" s="5" t="s">
        <v>229</v>
      </c>
    </row>
    <row r="212" spans="1:20">
      <c r="A212"/>
      <c r="B212" s="30" t="s">
        <v>703</v>
      </c>
      <c r="C212" t="s">
        <v>483</v>
      </c>
      <c r="D212" s="31"/>
      <c r="E212" s="31">
        <v>100</v>
      </c>
      <c r="F212" s="31"/>
      <c r="G212" s="31"/>
      <c r="H212" s="31">
        <f t="shared" si="3"/>
        <v>100</v>
      </c>
      <c r="I212" s="32">
        <v>220.66</v>
      </c>
      <c r="J212" s="32">
        <f>(Tabla13[[#This Row],[CANTIDAD TOTAL]]*Tabla13[[#This Row],[PRECIO UNITARIO ESTIMADO]])</f>
        <v>22066</v>
      </c>
      <c r="K212" s="32"/>
      <c r="L212"/>
      <c r="M212" t="s">
        <v>510</v>
      </c>
      <c r="N212" s="29"/>
      <c r="O212" s="28"/>
      <c r="T212" s="5" t="s">
        <v>230</v>
      </c>
    </row>
    <row r="213" spans="1:20">
      <c r="A213"/>
      <c r="B213" s="30" t="s">
        <v>711</v>
      </c>
      <c r="C213" t="s">
        <v>484</v>
      </c>
      <c r="D213" s="31"/>
      <c r="E213" s="31">
        <v>432</v>
      </c>
      <c r="F213" s="31"/>
      <c r="G213" s="31"/>
      <c r="H213" s="31">
        <f t="shared" si="3"/>
        <v>432</v>
      </c>
      <c r="I213" s="32">
        <v>74.34</v>
      </c>
      <c r="J213" s="32">
        <f>(Tabla13[[#This Row],[CANTIDAD TOTAL]]*Tabla13[[#This Row],[PRECIO UNITARIO ESTIMADO]])</f>
        <v>32114.880000000001</v>
      </c>
      <c r="K213" s="32"/>
      <c r="L213"/>
      <c r="M213" t="s">
        <v>510</v>
      </c>
      <c r="N213" s="29"/>
      <c r="O213" s="28"/>
      <c r="T213" s="5" t="s">
        <v>231</v>
      </c>
    </row>
    <row r="214" spans="1:20">
      <c r="A214"/>
      <c r="B214" s="30" t="s">
        <v>712</v>
      </c>
      <c r="C214" t="s">
        <v>484</v>
      </c>
      <c r="D214" s="31">
        <v>125</v>
      </c>
      <c r="E214" s="31"/>
      <c r="F214" s="31"/>
      <c r="G214" s="31"/>
      <c r="H214" s="31">
        <f t="shared" si="3"/>
        <v>125</v>
      </c>
      <c r="I214" s="32">
        <v>15.34</v>
      </c>
      <c r="J214" s="32">
        <f>(Tabla13[[#This Row],[CANTIDAD TOTAL]]*Tabla13[[#This Row],[PRECIO UNITARIO ESTIMADO]])</f>
        <v>1917.5</v>
      </c>
      <c r="K214" s="32"/>
      <c r="L214"/>
      <c r="M214" t="s">
        <v>510</v>
      </c>
      <c r="N214" s="29"/>
      <c r="O214" s="28"/>
      <c r="T214" s="5" t="s">
        <v>232</v>
      </c>
    </row>
    <row r="215" spans="1:20" ht="30">
      <c r="A215"/>
      <c r="B215" s="30" t="s">
        <v>713</v>
      </c>
      <c r="C215" t="s">
        <v>484</v>
      </c>
      <c r="D215" s="31">
        <v>3</v>
      </c>
      <c r="E215" s="31"/>
      <c r="F215" s="31"/>
      <c r="G215" s="31"/>
      <c r="H215" s="31">
        <f t="shared" si="3"/>
        <v>3</v>
      </c>
      <c r="I215" s="32">
        <v>482.76</v>
      </c>
      <c r="J215" s="32">
        <f>(Tabla13[[#This Row],[CANTIDAD TOTAL]]*Tabla13[[#This Row],[PRECIO UNITARIO ESTIMADO]])</f>
        <v>1448.28</v>
      </c>
      <c r="K215" s="32"/>
      <c r="L215"/>
      <c r="M215" t="s">
        <v>510</v>
      </c>
      <c r="N215" s="29"/>
      <c r="O215" s="28"/>
      <c r="T215" s="5" t="s">
        <v>233</v>
      </c>
    </row>
    <row r="216" spans="1:20">
      <c r="A216"/>
      <c r="B216" s="30" t="s">
        <v>714</v>
      </c>
      <c r="C216" t="s">
        <v>484</v>
      </c>
      <c r="D216" s="31"/>
      <c r="E216" s="31">
        <v>36</v>
      </c>
      <c r="F216" s="31"/>
      <c r="G216" s="31"/>
      <c r="H216" s="31">
        <f t="shared" si="3"/>
        <v>36</v>
      </c>
      <c r="I216" s="32">
        <v>13.57</v>
      </c>
      <c r="J216" s="32">
        <f>(Tabla13[[#This Row],[CANTIDAD TOTAL]]*Tabla13[[#This Row],[PRECIO UNITARIO ESTIMADO]])</f>
        <v>488.52</v>
      </c>
      <c r="K216" s="32"/>
      <c r="L216"/>
      <c r="M216" t="s">
        <v>510</v>
      </c>
      <c r="N216" s="29"/>
      <c r="O216" s="28"/>
      <c r="T216" s="5" t="s">
        <v>234</v>
      </c>
    </row>
    <row r="217" spans="1:20" ht="30">
      <c r="A217"/>
      <c r="B217" s="30" t="s">
        <v>715</v>
      </c>
      <c r="C217" t="s">
        <v>484</v>
      </c>
      <c r="D217" s="31"/>
      <c r="E217" s="31">
        <v>19</v>
      </c>
      <c r="F217" s="31"/>
      <c r="G217" s="31"/>
      <c r="H217" s="31">
        <f t="shared" si="3"/>
        <v>19</v>
      </c>
      <c r="I217" s="32">
        <v>2183</v>
      </c>
      <c r="J217" s="32">
        <f>(Tabla13[[#This Row],[CANTIDAD TOTAL]]*Tabla13[[#This Row],[PRECIO UNITARIO ESTIMADO]])</f>
        <v>41477</v>
      </c>
      <c r="K217" s="32"/>
      <c r="L217"/>
      <c r="M217" t="s">
        <v>510</v>
      </c>
      <c r="N217" s="29"/>
      <c r="O217" s="28"/>
      <c r="T217" s="5" t="s">
        <v>235</v>
      </c>
    </row>
    <row r="218" spans="1:20">
      <c r="A218"/>
      <c r="B218" s="30" t="s">
        <v>716</v>
      </c>
      <c r="C218" t="s">
        <v>484</v>
      </c>
      <c r="D218" s="31">
        <v>3</v>
      </c>
      <c r="E218" s="31"/>
      <c r="F218" s="31"/>
      <c r="G218" s="31"/>
      <c r="H218" s="31">
        <f t="shared" si="3"/>
        <v>3</v>
      </c>
      <c r="I218" s="32">
        <v>1180</v>
      </c>
      <c r="J218" s="32">
        <f>(Tabla13[[#This Row],[CANTIDAD TOTAL]]*Tabla13[[#This Row],[PRECIO UNITARIO ESTIMADO]])</f>
        <v>3540</v>
      </c>
      <c r="K218" s="32"/>
      <c r="L218"/>
      <c r="M218" t="s">
        <v>510</v>
      </c>
      <c r="N218" s="29"/>
      <c r="O218" s="28"/>
      <c r="T218" s="5" t="s">
        <v>236</v>
      </c>
    </row>
    <row r="219" spans="1:20">
      <c r="A219"/>
      <c r="B219" s="30" t="s">
        <v>717</v>
      </c>
      <c r="C219" t="s">
        <v>484</v>
      </c>
      <c r="D219" s="31">
        <v>10</v>
      </c>
      <c r="E219" s="31"/>
      <c r="F219" s="31"/>
      <c r="G219" s="31"/>
      <c r="H219" s="31">
        <f t="shared" si="3"/>
        <v>10</v>
      </c>
      <c r="I219" s="32">
        <v>64.900000000000006</v>
      </c>
      <c r="J219" s="32">
        <f>(Tabla13[[#This Row],[CANTIDAD TOTAL]]*Tabla13[[#This Row],[PRECIO UNITARIO ESTIMADO]])</f>
        <v>649</v>
      </c>
      <c r="K219" s="32"/>
      <c r="L219"/>
      <c r="M219" t="s">
        <v>510</v>
      </c>
      <c r="N219" s="29"/>
      <c r="O219" s="28"/>
      <c r="T219" s="5" t="s">
        <v>237</v>
      </c>
    </row>
    <row r="220" spans="1:20">
      <c r="A220"/>
      <c r="B220" s="30" t="s">
        <v>500</v>
      </c>
      <c r="C220" t="s">
        <v>484</v>
      </c>
      <c r="D220" s="31"/>
      <c r="E220" s="31">
        <v>5</v>
      </c>
      <c r="F220" s="31">
        <v>50</v>
      </c>
      <c r="G220" s="31"/>
      <c r="H220" s="31">
        <f t="shared" si="3"/>
        <v>55</v>
      </c>
      <c r="I220" s="32">
        <v>84.665000000000006</v>
      </c>
      <c r="J220" s="32">
        <f>(Tabla13[[#This Row],[CANTIDAD TOTAL]]*Tabla13[[#This Row],[PRECIO UNITARIO ESTIMADO]])</f>
        <v>4656.5750000000007</v>
      </c>
      <c r="K220" s="32"/>
      <c r="L220"/>
      <c r="M220" t="s">
        <v>510</v>
      </c>
      <c r="N220" s="29"/>
      <c r="O220" s="28"/>
      <c r="T220" s="5" t="s">
        <v>238</v>
      </c>
    </row>
    <row r="221" spans="1:20">
      <c r="A221"/>
      <c r="B221" s="30" t="s">
        <v>718</v>
      </c>
      <c r="C221" t="s">
        <v>484</v>
      </c>
      <c r="D221" s="31"/>
      <c r="E221" s="31">
        <v>30</v>
      </c>
      <c r="F221" s="31"/>
      <c r="G221" s="31"/>
      <c r="H221" s="31">
        <f t="shared" si="3"/>
        <v>30</v>
      </c>
      <c r="I221" s="32">
        <v>10.62</v>
      </c>
      <c r="J221" s="32">
        <f>(Tabla13[[#This Row],[CANTIDAD TOTAL]]*Tabla13[[#This Row],[PRECIO UNITARIO ESTIMADO]])</f>
        <v>318.59999999999997</v>
      </c>
      <c r="K221" s="32"/>
      <c r="L221"/>
      <c r="M221" t="s">
        <v>510</v>
      </c>
      <c r="N221" s="29"/>
      <c r="O221" s="28"/>
      <c r="T221" s="5" t="s">
        <v>239</v>
      </c>
    </row>
    <row r="222" spans="1:20">
      <c r="A222"/>
      <c r="B222" s="30" t="s">
        <v>501</v>
      </c>
      <c r="C222" t="s">
        <v>484</v>
      </c>
      <c r="D222" s="31"/>
      <c r="E222" s="31"/>
      <c r="F222" s="31">
        <v>200</v>
      </c>
      <c r="G222" s="31"/>
      <c r="H222" s="31">
        <f t="shared" si="3"/>
        <v>200</v>
      </c>
      <c r="I222" s="32">
        <v>25</v>
      </c>
      <c r="J222" s="32">
        <f>(Tabla13[[#This Row],[CANTIDAD TOTAL]]*Tabla13[[#This Row],[PRECIO UNITARIO ESTIMADO]])</f>
        <v>5000</v>
      </c>
      <c r="K222" s="32"/>
      <c r="L222"/>
      <c r="M222" t="s">
        <v>510</v>
      </c>
      <c r="N222" s="29"/>
      <c r="O222" s="28"/>
      <c r="T222" s="5" t="s">
        <v>240</v>
      </c>
    </row>
    <row r="223" spans="1:20">
      <c r="A223"/>
      <c r="B223" s="30" t="s">
        <v>719</v>
      </c>
      <c r="C223" t="s">
        <v>484</v>
      </c>
      <c r="D223" s="31"/>
      <c r="E223" s="31"/>
      <c r="F223" s="31">
        <v>1</v>
      </c>
      <c r="G223" s="31"/>
      <c r="H223" s="31">
        <f t="shared" si="3"/>
        <v>1</v>
      </c>
      <c r="I223" s="32">
        <v>15</v>
      </c>
      <c r="J223" s="32">
        <f>(Tabla13[[#This Row],[CANTIDAD TOTAL]]*Tabla13[[#This Row],[PRECIO UNITARIO ESTIMADO]])</f>
        <v>15</v>
      </c>
      <c r="K223" s="32"/>
      <c r="L223"/>
      <c r="M223" t="s">
        <v>510</v>
      </c>
      <c r="N223" s="29"/>
      <c r="O223" s="28"/>
      <c r="T223" s="5" t="s">
        <v>241</v>
      </c>
    </row>
    <row r="224" spans="1:20">
      <c r="A224"/>
      <c r="B224" s="30" t="s">
        <v>720</v>
      </c>
      <c r="C224" t="s">
        <v>484</v>
      </c>
      <c r="D224" s="31"/>
      <c r="E224" s="31">
        <v>20</v>
      </c>
      <c r="F224" s="31"/>
      <c r="G224" s="31"/>
      <c r="H224" s="31">
        <f t="shared" si="3"/>
        <v>20</v>
      </c>
      <c r="I224" s="32">
        <v>55.46</v>
      </c>
      <c r="J224" s="32">
        <f>(Tabla13[[#This Row],[CANTIDAD TOTAL]]*Tabla13[[#This Row],[PRECIO UNITARIO ESTIMADO]])</f>
        <v>1109.2</v>
      </c>
      <c r="K224" s="32"/>
      <c r="L224"/>
      <c r="M224" t="s">
        <v>510</v>
      </c>
      <c r="N224" s="29"/>
      <c r="O224" s="28"/>
      <c r="T224" s="5" t="s">
        <v>242</v>
      </c>
    </row>
    <row r="225" spans="1:20">
      <c r="A225"/>
      <c r="B225" s="30" t="s">
        <v>721</v>
      </c>
      <c r="C225" t="s">
        <v>484</v>
      </c>
      <c r="D225" s="31"/>
      <c r="E225" s="31">
        <v>24</v>
      </c>
      <c r="F225" s="31"/>
      <c r="G225" s="31"/>
      <c r="H225" s="31">
        <f t="shared" si="3"/>
        <v>24</v>
      </c>
      <c r="I225" s="32">
        <v>53.1</v>
      </c>
      <c r="J225" s="32">
        <f>(Tabla13[[#This Row],[CANTIDAD TOTAL]]*Tabla13[[#This Row],[PRECIO UNITARIO ESTIMADO]])</f>
        <v>1274.4000000000001</v>
      </c>
      <c r="K225" s="32"/>
      <c r="L225"/>
      <c r="M225" t="s">
        <v>510</v>
      </c>
      <c r="N225" s="29"/>
      <c r="O225" s="28"/>
      <c r="T225" s="5" t="s">
        <v>243</v>
      </c>
    </row>
    <row r="226" spans="1:20">
      <c r="A226"/>
      <c r="B226" s="30" t="s">
        <v>722</v>
      </c>
      <c r="C226" t="s">
        <v>484</v>
      </c>
      <c r="D226" s="31"/>
      <c r="E226" s="31"/>
      <c r="F226" s="31">
        <v>302</v>
      </c>
      <c r="G226" s="31"/>
      <c r="H226" s="31">
        <f t="shared" si="3"/>
        <v>302</v>
      </c>
      <c r="I226" s="32">
        <v>30</v>
      </c>
      <c r="J226" s="32">
        <f>(Tabla13[[#This Row],[CANTIDAD TOTAL]]*Tabla13[[#This Row],[PRECIO UNITARIO ESTIMADO]])</f>
        <v>9060</v>
      </c>
      <c r="K226" s="32"/>
      <c r="L226"/>
      <c r="M226" t="s">
        <v>510</v>
      </c>
      <c r="N226" s="29"/>
      <c r="O226" s="28"/>
      <c r="T226" s="5" t="s">
        <v>244</v>
      </c>
    </row>
    <row r="227" spans="1:20">
      <c r="A227"/>
      <c r="B227" s="30" t="s">
        <v>723</v>
      </c>
      <c r="C227" t="s">
        <v>484</v>
      </c>
      <c r="D227" s="31"/>
      <c r="E227" s="31"/>
      <c r="F227" s="31">
        <v>350</v>
      </c>
      <c r="G227" s="31">
        <v>0</v>
      </c>
      <c r="H227" s="31">
        <f t="shared" si="3"/>
        <v>350</v>
      </c>
      <c r="I227" s="32">
        <v>30</v>
      </c>
      <c r="J227" s="32">
        <f>(Tabla13[[#This Row],[CANTIDAD TOTAL]]*Tabla13[[#This Row],[PRECIO UNITARIO ESTIMADO]])</f>
        <v>10500</v>
      </c>
      <c r="K227" s="32"/>
      <c r="L227"/>
      <c r="M227" t="s">
        <v>626</v>
      </c>
      <c r="N227" s="29"/>
      <c r="O227" s="28"/>
      <c r="T227" s="5" t="s">
        <v>245</v>
      </c>
    </row>
    <row r="228" spans="1:20">
      <c r="A228"/>
      <c r="B228" s="30" t="s">
        <v>724</v>
      </c>
      <c r="C228" t="s">
        <v>484</v>
      </c>
      <c r="D228" s="31"/>
      <c r="E228" s="31"/>
      <c r="F228" s="31">
        <v>1</v>
      </c>
      <c r="G228" s="31">
        <v>0</v>
      </c>
      <c r="H228" s="31">
        <f t="shared" si="3"/>
        <v>1</v>
      </c>
      <c r="I228" s="32">
        <v>30</v>
      </c>
      <c r="J228" s="32">
        <f>(Tabla13[[#This Row],[CANTIDAD TOTAL]]*Tabla13[[#This Row],[PRECIO UNITARIO ESTIMADO]])</f>
        <v>30</v>
      </c>
      <c r="K228" s="32"/>
      <c r="L228"/>
      <c r="M228" t="s">
        <v>510</v>
      </c>
      <c r="N228" s="29"/>
      <c r="O228" s="28"/>
      <c r="T228" s="5" t="s">
        <v>246</v>
      </c>
    </row>
    <row r="229" spans="1:20">
      <c r="A229"/>
      <c r="B229" s="30" t="s">
        <v>725</v>
      </c>
      <c r="C229" t="s">
        <v>508</v>
      </c>
      <c r="D229" s="31">
        <v>100</v>
      </c>
      <c r="E229" s="31"/>
      <c r="F229" s="31"/>
      <c r="G229" s="31"/>
      <c r="H229" s="31">
        <f t="shared" si="3"/>
        <v>100</v>
      </c>
      <c r="I229" s="32">
        <v>167.9966</v>
      </c>
      <c r="J229" s="32">
        <f>(Tabla13[[#This Row],[CANTIDAD TOTAL]]*Tabla13[[#This Row],[PRECIO UNITARIO ESTIMADO]])</f>
        <v>16799.66</v>
      </c>
      <c r="K229" s="32"/>
      <c r="L229"/>
      <c r="M229" t="s">
        <v>510</v>
      </c>
      <c r="N229" s="29"/>
      <c r="O229" s="28"/>
      <c r="T229" s="5" t="s">
        <v>247</v>
      </c>
    </row>
    <row r="230" spans="1:20">
      <c r="A230"/>
      <c r="B230" s="30" t="s">
        <v>726</v>
      </c>
      <c r="C230" t="s">
        <v>484</v>
      </c>
      <c r="D230" s="31">
        <v>10</v>
      </c>
      <c r="E230" s="31"/>
      <c r="F230" s="31"/>
      <c r="G230" s="31"/>
      <c r="H230" s="31">
        <f t="shared" si="3"/>
        <v>10</v>
      </c>
      <c r="I230" s="32">
        <v>200.6</v>
      </c>
      <c r="J230" s="32">
        <f>(Tabla13[[#This Row],[CANTIDAD TOTAL]]*Tabla13[[#This Row],[PRECIO UNITARIO ESTIMADO]])</f>
        <v>2006</v>
      </c>
      <c r="K230" s="32"/>
      <c r="L230"/>
      <c r="M230" t="s">
        <v>510</v>
      </c>
      <c r="N230" s="29"/>
      <c r="O230" s="28"/>
      <c r="T230" s="5" t="s">
        <v>248</v>
      </c>
    </row>
    <row r="231" spans="1:20">
      <c r="A231"/>
      <c r="B231" s="30" t="s">
        <v>727</v>
      </c>
      <c r="C231" t="s">
        <v>484</v>
      </c>
      <c r="D231" s="31"/>
      <c r="E231" s="31"/>
      <c r="F231" s="31">
        <v>200</v>
      </c>
      <c r="G231" s="31"/>
      <c r="H231" s="31">
        <f t="shared" si="3"/>
        <v>200</v>
      </c>
      <c r="I231" s="32">
        <v>380.39872500000001</v>
      </c>
      <c r="J231" s="32">
        <f>(Tabla13[[#This Row],[CANTIDAD TOTAL]]*Tabla13[[#This Row],[PRECIO UNITARIO ESTIMADO]])</f>
        <v>76079.744999999995</v>
      </c>
      <c r="K231" s="32"/>
      <c r="L231"/>
      <c r="M231" t="s">
        <v>510</v>
      </c>
      <c r="N231" s="29"/>
      <c r="O231" s="28"/>
      <c r="T231" s="5" t="s">
        <v>249</v>
      </c>
    </row>
    <row r="232" spans="1:20">
      <c r="A232"/>
      <c r="B232" s="30" t="s">
        <v>728</v>
      </c>
      <c r="C232" t="s">
        <v>484</v>
      </c>
      <c r="D232" s="31"/>
      <c r="E232" s="31">
        <v>24</v>
      </c>
      <c r="F232" s="31"/>
      <c r="G232" s="31"/>
      <c r="H232" s="31">
        <f t="shared" si="3"/>
        <v>24</v>
      </c>
      <c r="I232" s="32">
        <v>53.1</v>
      </c>
      <c r="J232" s="32">
        <f>(Tabla13[[#This Row],[CANTIDAD TOTAL]]*Tabla13[[#This Row],[PRECIO UNITARIO ESTIMADO]])</f>
        <v>1274.4000000000001</v>
      </c>
      <c r="K232" s="32"/>
      <c r="L232"/>
      <c r="M232" t="s">
        <v>510</v>
      </c>
      <c r="N232" s="29"/>
      <c r="O232" s="28"/>
      <c r="T232" s="5" t="s">
        <v>250</v>
      </c>
    </row>
    <row r="233" spans="1:20">
      <c r="A233"/>
      <c r="B233" s="30" t="s">
        <v>491</v>
      </c>
      <c r="C233" t="s">
        <v>484</v>
      </c>
      <c r="D233" s="31"/>
      <c r="E233" s="31">
        <v>20</v>
      </c>
      <c r="F233" s="31"/>
      <c r="G233" s="31"/>
      <c r="H233" s="31">
        <f t="shared" si="3"/>
        <v>20</v>
      </c>
      <c r="I233" s="32">
        <v>53.1</v>
      </c>
      <c r="J233" s="32">
        <f>(Tabla13[[#This Row],[CANTIDAD TOTAL]]*Tabla13[[#This Row],[PRECIO UNITARIO ESTIMADO]])</f>
        <v>1062</v>
      </c>
      <c r="K233" s="32"/>
      <c r="L233"/>
      <c r="M233" t="s">
        <v>510</v>
      </c>
      <c r="N233" s="29"/>
      <c r="O233" s="28"/>
      <c r="T233" s="5" t="s">
        <v>251</v>
      </c>
    </row>
    <row r="234" spans="1:20">
      <c r="A234"/>
      <c r="B234" s="30" t="s">
        <v>729</v>
      </c>
      <c r="C234" t="s">
        <v>484</v>
      </c>
      <c r="D234" s="31">
        <v>6</v>
      </c>
      <c r="E234" s="31"/>
      <c r="F234" s="31"/>
      <c r="G234" s="31"/>
      <c r="H234" s="31">
        <f t="shared" si="3"/>
        <v>6</v>
      </c>
      <c r="I234" s="32">
        <v>135.69999999999999</v>
      </c>
      <c r="J234" s="32">
        <f>(Tabla13[[#This Row],[CANTIDAD TOTAL]]*Tabla13[[#This Row],[PRECIO UNITARIO ESTIMADO]])</f>
        <v>814.19999999999993</v>
      </c>
      <c r="K234" s="32"/>
      <c r="L234"/>
      <c r="M234" t="s">
        <v>510</v>
      </c>
      <c r="N234" s="29"/>
      <c r="O234" s="28"/>
      <c r="T234" s="5" t="s">
        <v>252</v>
      </c>
    </row>
    <row r="235" spans="1:20">
      <c r="A235"/>
      <c r="B235" s="30" t="s">
        <v>730</v>
      </c>
      <c r="C235" t="s">
        <v>484</v>
      </c>
      <c r="D235" s="31">
        <v>10</v>
      </c>
      <c r="E235" s="31"/>
      <c r="F235" s="31"/>
      <c r="G235" s="31"/>
      <c r="H235" s="31">
        <f t="shared" si="3"/>
        <v>10</v>
      </c>
      <c r="I235" s="32">
        <v>60.18</v>
      </c>
      <c r="J235" s="32">
        <f>(Tabla13[[#This Row],[CANTIDAD TOTAL]]*Tabla13[[#This Row],[PRECIO UNITARIO ESTIMADO]])</f>
        <v>601.79999999999995</v>
      </c>
      <c r="K235" s="32"/>
      <c r="L235"/>
      <c r="M235" t="s">
        <v>510</v>
      </c>
      <c r="N235" s="29"/>
      <c r="O235" s="28"/>
      <c r="T235" s="5" t="s">
        <v>253</v>
      </c>
    </row>
    <row r="236" spans="1:20">
      <c r="A236"/>
      <c r="B236" s="30" t="s">
        <v>731</v>
      </c>
      <c r="C236" t="s">
        <v>484</v>
      </c>
      <c r="D236" s="31">
        <v>5</v>
      </c>
      <c r="E236" s="31"/>
      <c r="F236" s="31"/>
      <c r="G236" s="31"/>
      <c r="H236" s="31">
        <f t="shared" si="3"/>
        <v>5</v>
      </c>
      <c r="I236" s="32">
        <v>23.6</v>
      </c>
      <c r="J236" s="32">
        <f>(Tabla13[[#This Row],[CANTIDAD TOTAL]]*Tabla13[[#This Row],[PRECIO UNITARIO ESTIMADO]])</f>
        <v>118</v>
      </c>
      <c r="K236" s="32"/>
      <c r="L236"/>
      <c r="M236" t="s">
        <v>510</v>
      </c>
      <c r="N236" s="29"/>
      <c r="O236" s="28"/>
      <c r="T236" s="5" t="s">
        <v>254</v>
      </c>
    </row>
    <row r="237" spans="1:20">
      <c r="A237"/>
      <c r="B237" s="30" t="s">
        <v>732</v>
      </c>
      <c r="C237" t="s">
        <v>484</v>
      </c>
      <c r="D237" s="31"/>
      <c r="E237" s="31"/>
      <c r="F237" s="31">
        <v>30</v>
      </c>
      <c r="G237" s="31"/>
      <c r="H237" s="31">
        <f t="shared" si="3"/>
        <v>30</v>
      </c>
      <c r="I237" s="32">
        <v>35</v>
      </c>
      <c r="J237" s="32">
        <f>(Tabla13[[#This Row],[CANTIDAD TOTAL]]*Tabla13[[#This Row],[PRECIO UNITARIO ESTIMADO]])</f>
        <v>1050</v>
      </c>
      <c r="K237" s="32"/>
      <c r="L237"/>
      <c r="M237" t="s">
        <v>510</v>
      </c>
      <c r="N237" s="29"/>
      <c r="O237" s="28"/>
      <c r="T237" s="5" t="s">
        <v>255</v>
      </c>
    </row>
    <row r="238" spans="1:20">
      <c r="A238"/>
      <c r="B238" s="30" t="s">
        <v>733</v>
      </c>
      <c r="C238" t="s">
        <v>484</v>
      </c>
      <c r="D238" s="31"/>
      <c r="E238" s="31"/>
      <c r="F238" s="31">
        <v>362</v>
      </c>
      <c r="G238" s="31">
        <v>12</v>
      </c>
      <c r="H238" s="31">
        <f t="shared" si="3"/>
        <v>374</v>
      </c>
      <c r="I238" s="32">
        <v>115</v>
      </c>
      <c r="J238" s="32">
        <f>(Tabla13[[#This Row],[CANTIDAD TOTAL]]*Tabla13[[#This Row],[PRECIO UNITARIO ESTIMADO]])</f>
        <v>43010</v>
      </c>
      <c r="K238" s="32"/>
      <c r="L238"/>
      <c r="M238" t="s">
        <v>510</v>
      </c>
      <c r="N238" s="29"/>
      <c r="O238" s="28"/>
      <c r="T238" s="5" t="s">
        <v>256</v>
      </c>
    </row>
    <row r="239" spans="1:20">
      <c r="A239"/>
      <c r="B239" s="30" t="s">
        <v>734</v>
      </c>
      <c r="C239" t="s">
        <v>484</v>
      </c>
      <c r="D239" s="31"/>
      <c r="E239" s="31">
        <v>12</v>
      </c>
      <c r="F239" s="31"/>
      <c r="G239" s="31"/>
      <c r="H239" s="31">
        <f t="shared" si="3"/>
        <v>12</v>
      </c>
      <c r="I239" s="32">
        <v>24.65</v>
      </c>
      <c r="J239" s="32">
        <f>(Tabla13[[#This Row],[CANTIDAD TOTAL]]*Tabla13[[#This Row],[PRECIO UNITARIO ESTIMADO]])</f>
        <v>295.79999999999995</v>
      </c>
      <c r="K239" s="32"/>
      <c r="L239"/>
      <c r="M239" t="s">
        <v>510</v>
      </c>
      <c r="N239" s="29"/>
      <c r="O239" s="28"/>
      <c r="T239" s="5" t="s">
        <v>257</v>
      </c>
    </row>
    <row r="240" spans="1:20">
      <c r="A240"/>
      <c r="B240" s="30" t="s">
        <v>502</v>
      </c>
      <c r="C240" t="s">
        <v>484</v>
      </c>
      <c r="D240" s="31">
        <v>75</v>
      </c>
      <c r="E240" s="31"/>
      <c r="F240" s="31"/>
      <c r="G240" s="31"/>
      <c r="H240" s="31">
        <f t="shared" si="3"/>
        <v>75</v>
      </c>
      <c r="I240" s="32">
        <v>123.9</v>
      </c>
      <c r="J240" s="32">
        <f>(Tabla13[[#This Row],[CANTIDAD TOTAL]]*Tabla13[[#This Row],[PRECIO UNITARIO ESTIMADO]])</f>
        <v>9292.5</v>
      </c>
      <c r="K240" s="32"/>
      <c r="L240"/>
      <c r="M240" t="s">
        <v>510</v>
      </c>
      <c r="N240" s="29"/>
      <c r="O240" s="28"/>
      <c r="T240" s="5" t="s">
        <v>258</v>
      </c>
    </row>
    <row r="241" spans="1:20">
      <c r="A241"/>
      <c r="B241" s="30" t="s">
        <v>735</v>
      </c>
      <c r="C241" t="s">
        <v>484</v>
      </c>
      <c r="D241" s="31"/>
      <c r="E241" s="31"/>
      <c r="F241" s="31">
        <v>100</v>
      </c>
      <c r="G241" s="31"/>
      <c r="H241" s="31">
        <f t="shared" si="3"/>
        <v>100</v>
      </c>
      <c r="I241" s="32">
        <v>40</v>
      </c>
      <c r="J241" s="32">
        <f>(Tabla13[[#This Row],[CANTIDAD TOTAL]]*Tabla13[[#This Row],[PRECIO UNITARIO ESTIMADO]])</f>
        <v>4000</v>
      </c>
      <c r="K241" s="32"/>
      <c r="L241"/>
      <c r="M241" t="s">
        <v>510</v>
      </c>
      <c r="N241" s="29"/>
      <c r="O241" s="28"/>
      <c r="T241" s="5" t="s">
        <v>259</v>
      </c>
    </row>
    <row r="242" spans="1:20">
      <c r="A242"/>
      <c r="B242" s="30" t="s">
        <v>736</v>
      </c>
      <c r="C242" t="s">
        <v>484</v>
      </c>
      <c r="D242" s="31">
        <v>60</v>
      </c>
      <c r="E242" s="31">
        <v>168</v>
      </c>
      <c r="F242" s="31">
        <v>28</v>
      </c>
      <c r="G242" s="31">
        <v>3</v>
      </c>
      <c r="H242" s="31">
        <f t="shared" si="3"/>
        <v>259</v>
      </c>
      <c r="I242" s="32">
        <v>332.73200000000003</v>
      </c>
      <c r="J242" s="32">
        <f>(Tabla13[[#This Row],[CANTIDAD TOTAL]]*Tabla13[[#This Row],[PRECIO UNITARIO ESTIMADO]])</f>
        <v>86177.588000000003</v>
      </c>
      <c r="K242" s="32"/>
      <c r="L242"/>
      <c r="M242" t="s">
        <v>510</v>
      </c>
      <c r="N242" s="29"/>
      <c r="O242" s="28"/>
      <c r="T242" s="5" t="s">
        <v>260</v>
      </c>
    </row>
    <row r="243" spans="1:20">
      <c r="A243"/>
      <c r="B243" s="30" t="s">
        <v>492</v>
      </c>
      <c r="C243" t="s">
        <v>484</v>
      </c>
      <c r="D243" s="31">
        <v>60</v>
      </c>
      <c r="E243" s="31">
        <v>78</v>
      </c>
      <c r="F243" s="31"/>
      <c r="G243" s="31"/>
      <c r="H243" s="31">
        <f t="shared" si="3"/>
        <v>138</v>
      </c>
      <c r="I243" s="32">
        <v>27.78</v>
      </c>
      <c r="J243" s="32">
        <f>(Tabla13[[#This Row],[CANTIDAD TOTAL]]*Tabla13[[#This Row],[PRECIO UNITARIO ESTIMADO]])</f>
        <v>3833.6400000000003</v>
      </c>
      <c r="K243" s="32"/>
      <c r="L243"/>
      <c r="M243" t="s">
        <v>510</v>
      </c>
      <c r="N243" s="29"/>
      <c r="O243" s="28"/>
      <c r="T243" s="5" t="s">
        <v>261</v>
      </c>
    </row>
    <row r="244" spans="1:20">
      <c r="A244"/>
      <c r="B244" s="30" t="s">
        <v>738</v>
      </c>
      <c r="C244" t="s">
        <v>507</v>
      </c>
      <c r="D244" s="31"/>
      <c r="E244" s="31"/>
      <c r="F244" s="31">
        <v>2</v>
      </c>
      <c r="G244" s="31"/>
      <c r="H244" s="31">
        <f t="shared" si="3"/>
        <v>2</v>
      </c>
      <c r="I244" s="32">
        <v>257.25</v>
      </c>
      <c r="J244" s="32">
        <f>(Tabla13[[#This Row],[CANTIDAD TOTAL]]*Tabla13[[#This Row],[PRECIO UNITARIO ESTIMADO]])</f>
        <v>514.5</v>
      </c>
      <c r="K244" s="32"/>
      <c r="L244"/>
      <c r="M244" t="s">
        <v>510</v>
      </c>
      <c r="N244" s="29"/>
      <c r="O244" s="28"/>
      <c r="T244" s="5" t="s">
        <v>262</v>
      </c>
    </row>
    <row r="245" spans="1:20" ht="30">
      <c r="A245"/>
      <c r="B245" s="30" t="s">
        <v>739</v>
      </c>
      <c r="C245" t="s">
        <v>484</v>
      </c>
      <c r="D245" s="31"/>
      <c r="E245" s="31">
        <v>36</v>
      </c>
      <c r="F245" s="31"/>
      <c r="G245" s="31"/>
      <c r="H245" s="31">
        <f t="shared" si="3"/>
        <v>36</v>
      </c>
      <c r="I245" s="32">
        <v>27.14</v>
      </c>
      <c r="J245" s="32">
        <f>(Tabla13[[#This Row],[CANTIDAD TOTAL]]*Tabla13[[#This Row],[PRECIO UNITARIO ESTIMADO]])</f>
        <v>977.04</v>
      </c>
      <c r="K245" s="32"/>
      <c r="L245"/>
      <c r="M245" t="s">
        <v>510</v>
      </c>
      <c r="N245" s="29"/>
      <c r="O245" s="28"/>
      <c r="T245" s="5" t="s">
        <v>263</v>
      </c>
    </row>
    <row r="246" spans="1:20">
      <c r="A246"/>
      <c r="B246" s="30" t="s">
        <v>740</v>
      </c>
      <c r="C246" t="s">
        <v>484</v>
      </c>
      <c r="D246" s="31">
        <v>110</v>
      </c>
      <c r="E246" s="31"/>
      <c r="F246" s="31"/>
      <c r="G246" s="31"/>
      <c r="H246" s="31">
        <f t="shared" si="3"/>
        <v>110</v>
      </c>
      <c r="I246" s="32">
        <v>40</v>
      </c>
      <c r="J246" s="32">
        <f>(Tabla13[[#This Row],[CANTIDAD TOTAL]]*Tabla13[[#This Row],[PRECIO UNITARIO ESTIMADO]])</f>
        <v>4400</v>
      </c>
      <c r="K246" s="32"/>
      <c r="L246"/>
      <c r="M246" t="s">
        <v>510</v>
      </c>
      <c r="N246" s="29"/>
      <c r="O246" s="28"/>
      <c r="T246" s="5" t="s">
        <v>264</v>
      </c>
    </row>
    <row r="247" spans="1:20">
      <c r="A247" t="s">
        <v>741</v>
      </c>
      <c r="B247" s="30" t="s">
        <v>742</v>
      </c>
      <c r="C247" t="s">
        <v>484</v>
      </c>
      <c r="D247" s="31">
        <v>1200</v>
      </c>
      <c r="E247" s="31"/>
      <c r="F247" s="31"/>
      <c r="G247" s="31"/>
      <c r="H247" s="31">
        <f t="shared" ref="H247:H267" si="4">(D247+E247+F247+G247)</f>
        <v>1200</v>
      </c>
      <c r="I247" s="32">
        <v>513.29999999999995</v>
      </c>
      <c r="J247" s="32">
        <f>(Tabla13[[#This Row],[CANTIDAD TOTAL]]*Tabla13[[#This Row],[PRECIO UNITARIO ESTIMADO]])</f>
        <v>615960</v>
      </c>
      <c r="K247" s="32">
        <f>(J247)</f>
        <v>615960</v>
      </c>
      <c r="L247" t="s">
        <v>515</v>
      </c>
      <c r="M247" t="s">
        <v>510</v>
      </c>
      <c r="N247" s="29"/>
      <c r="O247" s="28"/>
      <c r="T247" s="5" t="s">
        <v>265</v>
      </c>
    </row>
    <row r="248" spans="1:20">
      <c r="A248" t="s">
        <v>205</v>
      </c>
      <c r="B248" s="30" t="s">
        <v>743</v>
      </c>
      <c r="C248" t="s">
        <v>484</v>
      </c>
      <c r="D248" s="31"/>
      <c r="E248" s="31">
        <v>5</v>
      </c>
      <c r="F248" s="31"/>
      <c r="G248" s="31"/>
      <c r="H248" s="31">
        <f t="shared" si="4"/>
        <v>5</v>
      </c>
      <c r="I248" s="32">
        <v>708.01</v>
      </c>
      <c r="J248" s="32">
        <f>(Tabla13[[#This Row],[CANTIDAD TOTAL]]*Tabla13[[#This Row],[PRECIO UNITARIO ESTIMADO]])</f>
        <v>3540.05</v>
      </c>
      <c r="K248" s="32">
        <f>SUM(J248:J251)</f>
        <v>69295.320000000007</v>
      </c>
      <c r="L248" t="s">
        <v>513</v>
      </c>
      <c r="M248" t="s">
        <v>510</v>
      </c>
      <c r="N248" s="29"/>
      <c r="O248" s="28"/>
      <c r="T248" s="5" t="s">
        <v>266</v>
      </c>
    </row>
    <row r="249" spans="1:20">
      <c r="A249"/>
      <c r="B249" s="30" t="s">
        <v>744</v>
      </c>
      <c r="C249" t="s">
        <v>484</v>
      </c>
      <c r="D249" s="31"/>
      <c r="E249" s="31">
        <v>9</v>
      </c>
      <c r="F249" s="31"/>
      <c r="G249" s="31"/>
      <c r="H249" s="31">
        <f t="shared" si="4"/>
        <v>9</v>
      </c>
      <c r="I249" s="32">
        <v>2094.5</v>
      </c>
      <c r="J249" s="32">
        <f>(Tabla13[[#This Row],[CANTIDAD TOTAL]]*Tabla13[[#This Row],[PRECIO UNITARIO ESTIMADO]])</f>
        <v>18850.5</v>
      </c>
      <c r="K249" s="32"/>
      <c r="L249" t="s">
        <v>513</v>
      </c>
      <c r="M249" t="s">
        <v>510</v>
      </c>
      <c r="N249" s="29"/>
      <c r="O249" s="28"/>
      <c r="T249" s="5" t="s">
        <v>267</v>
      </c>
    </row>
    <row r="250" spans="1:20">
      <c r="A250"/>
      <c r="B250" s="30" t="s">
        <v>745</v>
      </c>
      <c r="C250" t="s">
        <v>484</v>
      </c>
      <c r="D250" s="31"/>
      <c r="E250" s="31">
        <v>1</v>
      </c>
      <c r="F250" s="31"/>
      <c r="G250" s="31"/>
      <c r="H250" s="31">
        <f t="shared" si="4"/>
        <v>1</v>
      </c>
      <c r="I250" s="32">
        <v>21004</v>
      </c>
      <c r="J250" s="32">
        <f>(Tabla13[[#This Row],[CANTIDAD TOTAL]]*Tabla13[[#This Row],[PRECIO UNITARIO ESTIMADO]])</f>
        <v>21004</v>
      </c>
      <c r="K250" s="32"/>
      <c r="L250"/>
      <c r="M250" t="s">
        <v>510</v>
      </c>
      <c r="N250" s="29"/>
      <c r="O250" s="28"/>
      <c r="T250" s="5" t="s">
        <v>268</v>
      </c>
    </row>
    <row r="251" spans="1:20">
      <c r="A251" t="s">
        <v>205</v>
      </c>
      <c r="B251" s="30" t="s">
        <v>746</v>
      </c>
      <c r="C251" t="s">
        <v>484</v>
      </c>
      <c r="D251" s="31"/>
      <c r="E251" s="31">
        <v>21</v>
      </c>
      <c r="F251" s="31"/>
      <c r="G251" s="31"/>
      <c r="H251" s="31">
        <f t="shared" si="4"/>
        <v>21</v>
      </c>
      <c r="I251" s="32">
        <v>1233.3699999999999</v>
      </c>
      <c r="J251" s="32">
        <f>(Tabla13[[#This Row],[CANTIDAD TOTAL]]*Tabla13[[#This Row],[PRECIO UNITARIO ESTIMADO]])</f>
        <v>25900.769999999997</v>
      </c>
      <c r="K251" s="32"/>
      <c r="L251"/>
      <c r="M251" t="s">
        <v>510</v>
      </c>
      <c r="N251" s="29"/>
      <c r="O251" s="28"/>
      <c r="T251" s="5" t="s">
        <v>270</v>
      </c>
    </row>
    <row r="252" spans="1:20">
      <c r="A252" t="s">
        <v>209</v>
      </c>
      <c r="B252" s="30" t="s">
        <v>747</v>
      </c>
      <c r="C252" t="s">
        <v>484</v>
      </c>
      <c r="D252" s="31">
        <v>10</v>
      </c>
      <c r="E252" s="31"/>
      <c r="F252" s="31"/>
      <c r="G252" s="31"/>
      <c r="H252" s="31">
        <f t="shared" si="4"/>
        <v>10</v>
      </c>
      <c r="I252" s="32">
        <v>112.1</v>
      </c>
      <c r="J252" s="32">
        <f>(Tabla13[[#This Row],[CANTIDAD TOTAL]]*Tabla13[[#This Row],[PRECIO UNITARIO ESTIMADO]])</f>
        <v>1121</v>
      </c>
      <c r="K252" s="32">
        <f>SUM(J252:J275)</f>
        <v>585695.81800000009</v>
      </c>
      <c r="L252" t="s">
        <v>515</v>
      </c>
      <c r="M252" t="s">
        <v>510</v>
      </c>
      <c r="N252" s="29"/>
      <c r="O252" s="28"/>
      <c r="T252" s="5" t="s">
        <v>271</v>
      </c>
    </row>
    <row r="253" spans="1:20">
      <c r="A253"/>
      <c r="B253" s="30" t="s">
        <v>748</v>
      </c>
      <c r="C253" t="s">
        <v>484</v>
      </c>
      <c r="D253" s="31">
        <v>30</v>
      </c>
      <c r="E253" s="31"/>
      <c r="F253" s="31"/>
      <c r="G253" s="31"/>
      <c r="H253" s="31">
        <f t="shared" si="4"/>
        <v>30</v>
      </c>
      <c r="I253" s="32">
        <v>442.5</v>
      </c>
      <c r="J253" s="32">
        <f>(Tabla13[[#This Row],[CANTIDAD TOTAL]]*Tabla13[[#This Row],[PRECIO UNITARIO ESTIMADO]])</f>
        <v>13275</v>
      </c>
      <c r="K253" s="32"/>
      <c r="L253"/>
      <c r="M253" t="s">
        <v>510</v>
      </c>
      <c r="N253" s="29"/>
      <c r="O253" s="28"/>
      <c r="T253" s="5" t="s">
        <v>272</v>
      </c>
    </row>
    <row r="254" spans="1:20">
      <c r="A254"/>
      <c r="B254" s="30" t="s">
        <v>749</v>
      </c>
      <c r="C254" t="s">
        <v>484</v>
      </c>
      <c r="D254" s="31">
        <v>24</v>
      </c>
      <c r="E254" s="31"/>
      <c r="F254" s="31"/>
      <c r="G254" s="31"/>
      <c r="H254" s="31">
        <f t="shared" si="4"/>
        <v>24</v>
      </c>
      <c r="I254" s="32">
        <v>100.3</v>
      </c>
      <c r="J254" s="32">
        <f>(Tabla13[[#This Row],[CANTIDAD TOTAL]]*Tabla13[[#This Row],[PRECIO UNITARIO ESTIMADO]])</f>
        <v>2407.1999999999998</v>
      </c>
      <c r="K254" s="32"/>
      <c r="L254"/>
      <c r="M254" t="s">
        <v>510</v>
      </c>
      <c r="N254" s="29"/>
      <c r="O254" s="28"/>
      <c r="T254" s="5" t="s">
        <v>273</v>
      </c>
    </row>
    <row r="255" spans="1:20" ht="45">
      <c r="A255"/>
      <c r="B255" s="30" t="s">
        <v>750</v>
      </c>
      <c r="C255" t="s">
        <v>484</v>
      </c>
      <c r="D255" s="31"/>
      <c r="E255" s="31">
        <v>10</v>
      </c>
      <c r="F255" s="31"/>
      <c r="G255" s="31"/>
      <c r="H255" s="31">
        <f t="shared" si="4"/>
        <v>10</v>
      </c>
      <c r="I255" s="32">
        <v>6861.7</v>
      </c>
      <c r="J255" s="32">
        <f>(Tabla13[[#This Row],[CANTIDAD TOTAL]]*Tabla13[[#This Row],[PRECIO UNITARIO ESTIMADO]])</f>
        <v>68617</v>
      </c>
      <c r="K255" s="32"/>
      <c r="L255"/>
      <c r="M255" t="s">
        <v>510</v>
      </c>
      <c r="N255" s="29"/>
      <c r="O255" s="28"/>
      <c r="T255" s="5" t="s">
        <v>274</v>
      </c>
    </row>
    <row r="256" spans="1:20">
      <c r="A256"/>
      <c r="B256" s="30" t="s">
        <v>751</v>
      </c>
      <c r="C256" t="s">
        <v>484</v>
      </c>
      <c r="D256" s="31">
        <v>30</v>
      </c>
      <c r="E256" s="31"/>
      <c r="F256" s="31"/>
      <c r="G256" s="31"/>
      <c r="H256" s="31">
        <f t="shared" si="4"/>
        <v>30</v>
      </c>
      <c r="I256" s="32">
        <v>88.5</v>
      </c>
      <c r="J256" s="32">
        <f>(Tabla13[[#This Row],[CANTIDAD TOTAL]]*Tabla13[[#This Row],[PRECIO UNITARIO ESTIMADO]])</f>
        <v>2655</v>
      </c>
      <c r="K256" s="32"/>
      <c r="L256"/>
      <c r="M256" t="s">
        <v>510</v>
      </c>
      <c r="N256" s="29"/>
      <c r="O256" s="28"/>
      <c r="T256" s="5" t="s">
        <v>275</v>
      </c>
    </row>
    <row r="257" spans="1:20" ht="30">
      <c r="A257"/>
      <c r="B257" s="30" t="s">
        <v>752</v>
      </c>
      <c r="C257" t="s">
        <v>484</v>
      </c>
      <c r="D257" s="31"/>
      <c r="E257" s="31">
        <v>54</v>
      </c>
      <c r="F257" s="31"/>
      <c r="G257" s="31"/>
      <c r="H257" s="31">
        <f t="shared" si="4"/>
        <v>54</v>
      </c>
      <c r="I257" s="32">
        <v>1062</v>
      </c>
      <c r="J257" s="32">
        <f>(Tabla13[[#This Row],[CANTIDAD TOTAL]]*Tabla13[[#This Row],[PRECIO UNITARIO ESTIMADO]])</f>
        <v>57348</v>
      </c>
      <c r="K257" s="32"/>
      <c r="L257"/>
      <c r="M257" t="s">
        <v>510</v>
      </c>
      <c r="N257" s="29"/>
      <c r="O257" s="28"/>
      <c r="T257" s="5" t="s">
        <v>276</v>
      </c>
    </row>
    <row r="258" spans="1:20">
      <c r="A258"/>
      <c r="B258" s="30" t="s">
        <v>753</v>
      </c>
      <c r="C258" t="s">
        <v>484</v>
      </c>
      <c r="D258" s="31"/>
      <c r="E258" s="31">
        <v>50</v>
      </c>
      <c r="F258" s="31"/>
      <c r="G258" s="31"/>
      <c r="H258" s="31">
        <f t="shared" si="4"/>
        <v>50</v>
      </c>
      <c r="I258" s="32">
        <v>649</v>
      </c>
      <c r="J258" s="32">
        <f>(Tabla13[[#This Row],[CANTIDAD TOTAL]]*Tabla13[[#This Row],[PRECIO UNITARIO ESTIMADO]])</f>
        <v>32450</v>
      </c>
      <c r="K258" s="32"/>
      <c r="L258"/>
      <c r="M258" t="s">
        <v>510</v>
      </c>
      <c r="N258" s="29"/>
      <c r="O258" s="28"/>
      <c r="T258" s="5" t="s">
        <v>277</v>
      </c>
    </row>
    <row r="259" spans="1:20" ht="30">
      <c r="A259"/>
      <c r="B259" s="30" t="s">
        <v>754</v>
      </c>
      <c r="C259" t="s">
        <v>484</v>
      </c>
      <c r="D259" s="31"/>
      <c r="E259" s="31">
        <v>35000</v>
      </c>
      <c r="F259" s="31"/>
      <c r="G259" s="31"/>
      <c r="H259" s="31">
        <f t="shared" si="4"/>
        <v>35000</v>
      </c>
      <c r="I259" s="32">
        <v>4.0709999999999997</v>
      </c>
      <c r="J259" s="32">
        <f>(Tabla13[[#This Row],[CANTIDAD TOTAL]]*Tabla13[[#This Row],[PRECIO UNITARIO ESTIMADO]])</f>
        <v>142485</v>
      </c>
      <c r="K259" s="32"/>
      <c r="L259"/>
      <c r="M259" t="s">
        <v>510</v>
      </c>
      <c r="N259" s="29"/>
      <c r="O259" s="28"/>
      <c r="T259" s="5" t="s">
        <v>278</v>
      </c>
    </row>
    <row r="260" spans="1:20" ht="30">
      <c r="A260"/>
      <c r="B260" s="30" t="s">
        <v>755</v>
      </c>
      <c r="C260" t="s">
        <v>484</v>
      </c>
      <c r="D260" s="31">
        <v>6000</v>
      </c>
      <c r="E260" s="31"/>
      <c r="F260" s="31"/>
      <c r="G260" s="31"/>
      <c r="H260" s="31">
        <f t="shared" si="4"/>
        <v>6000</v>
      </c>
      <c r="I260" s="32">
        <v>5.2274000000000003</v>
      </c>
      <c r="J260" s="32">
        <f>(Tabla13[[#This Row],[CANTIDAD TOTAL]]*Tabla13[[#This Row],[PRECIO UNITARIO ESTIMADO]])</f>
        <v>31364.400000000001</v>
      </c>
      <c r="K260" s="32"/>
      <c r="L260"/>
      <c r="M260" t="s">
        <v>510</v>
      </c>
      <c r="N260" s="29"/>
      <c r="O260" s="28"/>
      <c r="T260" s="5" t="s">
        <v>279</v>
      </c>
    </row>
    <row r="261" spans="1:20">
      <c r="A261"/>
      <c r="B261" s="30" t="s">
        <v>756</v>
      </c>
      <c r="C261" t="s">
        <v>484</v>
      </c>
      <c r="D261" s="31">
        <v>6000</v>
      </c>
      <c r="E261" s="31"/>
      <c r="F261" s="31"/>
      <c r="G261" s="31"/>
      <c r="H261" s="31">
        <f t="shared" si="4"/>
        <v>6000</v>
      </c>
      <c r="I261" s="32">
        <v>9.2040000000000006</v>
      </c>
      <c r="J261" s="32">
        <f>(Tabla13[[#This Row],[CANTIDAD TOTAL]]*Tabla13[[#This Row],[PRECIO UNITARIO ESTIMADO]])</f>
        <v>55224.000000000007</v>
      </c>
      <c r="K261" s="32"/>
      <c r="L261"/>
      <c r="M261" t="s">
        <v>510</v>
      </c>
      <c r="N261" s="29"/>
      <c r="O261" s="28"/>
      <c r="T261" s="5" t="s">
        <v>280</v>
      </c>
    </row>
    <row r="262" spans="1:20">
      <c r="A262"/>
      <c r="B262" s="30" t="s">
        <v>757</v>
      </c>
      <c r="C262" t="s">
        <v>484</v>
      </c>
      <c r="D262" s="31">
        <v>1500</v>
      </c>
      <c r="E262" s="31"/>
      <c r="F262" s="31"/>
      <c r="G262" s="31"/>
      <c r="H262" s="31">
        <f t="shared" si="4"/>
        <v>1500</v>
      </c>
      <c r="I262" s="32">
        <v>21.83</v>
      </c>
      <c r="J262" s="32">
        <f>(Tabla13[[#This Row],[CANTIDAD TOTAL]]*Tabla13[[#This Row],[PRECIO UNITARIO ESTIMADO]])</f>
        <v>32744.999999999996</v>
      </c>
      <c r="K262" s="32"/>
      <c r="L262"/>
      <c r="M262" t="s">
        <v>510</v>
      </c>
      <c r="N262" s="29"/>
      <c r="O262" s="28"/>
      <c r="T262" s="4" t="s">
        <v>14</v>
      </c>
    </row>
    <row r="263" spans="1:20">
      <c r="A263"/>
      <c r="B263" s="30" t="s">
        <v>758</v>
      </c>
      <c r="C263" t="s">
        <v>509</v>
      </c>
      <c r="D263" s="31">
        <v>75</v>
      </c>
      <c r="E263" s="31"/>
      <c r="F263" s="31"/>
      <c r="G263" s="31"/>
      <c r="H263" s="31">
        <f t="shared" si="4"/>
        <v>75</v>
      </c>
      <c r="I263" s="32">
        <v>224.2</v>
      </c>
      <c r="J263" s="32">
        <f>(Tabla13[[#This Row],[CANTIDAD TOTAL]]*Tabla13[[#This Row],[PRECIO UNITARIO ESTIMADO]])</f>
        <v>16815</v>
      </c>
      <c r="K263" s="32"/>
      <c r="L263"/>
      <c r="M263" t="s">
        <v>510</v>
      </c>
      <c r="N263" s="29"/>
      <c r="O263" s="28"/>
      <c r="T263" s="5" t="s">
        <v>281</v>
      </c>
    </row>
    <row r="264" spans="1:20">
      <c r="A264"/>
      <c r="B264" s="30" t="s">
        <v>759</v>
      </c>
      <c r="C264" t="s">
        <v>484</v>
      </c>
      <c r="D264" s="31">
        <v>32</v>
      </c>
      <c r="E264" s="31"/>
      <c r="F264" s="31"/>
      <c r="G264" s="31"/>
      <c r="H264" s="31">
        <f t="shared" si="4"/>
        <v>32</v>
      </c>
      <c r="I264" s="32">
        <v>190.92400000000004</v>
      </c>
      <c r="J264" s="32">
        <f>(Tabla13[[#This Row],[CANTIDAD TOTAL]]*Tabla13[[#This Row],[PRECIO UNITARIO ESTIMADO]])</f>
        <v>6109.5680000000011</v>
      </c>
      <c r="K264" s="32"/>
      <c r="L264"/>
      <c r="M264" t="s">
        <v>510</v>
      </c>
      <c r="N264" s="29"/>
      <c r="O264" s="28"/>
      <c r="T264" s="5" t="s">
        <v>282</v>
      </c>
    </row>
    <row r="265" spans="1:20">
      <c r="A265"/>
      <c r="B265" s="30" t="s">
        <v>760</v>
      </c>
      <c r="C265" t="s">
        <v>484</v>
      </c>
      <c r="D265" s="31">
        <v>40</v>
      </c>
      <c r="E265" s="31"/>
      <c r="F265" s="31"/>
      <c r="G265" s="31"/>
      <c r="H265" s="31">
        <f t="shared" si="4"/>
        <v>40</v>
      </c>
      <c r="I265" s="32">
        <v>206.5</v>
      </c>
      <c r="J265" s="32">
        <f>(Tabla13[[#This Row],[CANTIDAD TOTAL]]*Tabla13[[#This Row],[PRECIO UNITARIO ESTIMADO]])</f>
        <v>8260</v>
      </c>
      <c r="K265" s="32"/>
      <c r="L265"/>
      <c r="M265" t="s">
        <v>510</v>
      </c>
      <c r="N265" s="29"/>
      <c r="O265" s="28"/>
      <c r="T265" s="5" t="s">
        <v>283</v>
      </c>
    </row>
    <row r="266" spans="1:20">
      <c r="A266"/>
      <c r="B266" s="30" t="s">
        <v>761</v>
      </c>
      <c r="C266" t="s">
        <v>484</v>
      </c>
      <c r="D266" s="31">
        <v>24</v>
      </c>
      <c r="E266" s="31"/>
      <c r="F266" s="31"/>
      <c r="G266" s="31"/>
      <c r="H266" s="31">
        <f t="shared" si="4"/>
        <v>24</v>
      </c>
      <c r="I266" s="32">
        <v>147.5</v>
      </c>
      <c r="J266" s="32">
        <f>(Tabla13[[#This Row],[CANTIDAD TOTAL]]*Tabla13[[#This Row],[PRECIO UNITARIO ESTIMADO]])</f>
        <v>3540</v>
      </c>
      <c r="K266" s="32"/>
      <c r="L266"/>
      <c r="M266" t="s">
        <v>510</v>
      </c>
      <c r="N266" s="29"/>
      <c r="O266" s="28"/>
      <c r="T266" s="5" t="s">
        <v>284</v>
      </c>
    </row>
    <row r="267" spans="1:20">
      <c r="A267"/>
      <c r="B267" s="30" t="s">
        <v>762</v>
      </c>
      <c r="C267" t="s">
        <v>507</v>
      </c>
      <c r="D267" s="31"/>
      <c r="E267" s="31"/>
      <c r="F267" s="31">
        <v>3</v>
      </c>
      <c r="G267" s="31"/>
      <c r="H267" s="31">
        <f t="shared" si="4"/>
        <v>3</v>
      </c>
      <c r="I267" s="32">
        <v>1705.0000000000002</v>
      </c>
      <c r="J267" s="32">
        <f>(Tabla13[[#This Row],[CANTIDAD TOTAL]]*Tabla13[[#This Row],[PRECIO UNITARIO ESTIMADO]])</f>
        <v>5115.0000000000009</v>
      </c>
      <c r="K267" s="32"/>
      <c r="L267"/>
      <c r="M267" t="s">
        <v>510</v>
      </c>
      <c r="N267" s="29"/>
      <c r="O267" s="28"/>
      <c r="T267" s="5" t="s">
        <v>285</v>
      </c>
    </row>
    <row r="268" spans="1:20" ht="30">
      <c r="A268"/>
      <c r="B268" s="30" t="s">
        <v>763</v>
      </c>
      <c r="C268" t="s">
        <v>507</v>
      </c>
      <c r="D268" s="31">
        <v>40</v>
      </c>
      <c r="E268" s="31"/>
      <c r="F268" s="31"/>
      <c r="G268" s="31"/>
      <c r="H268" s="31">
        <f t="shared" ref="H268:H331" si="5">(D268+E268+F268+G268)</f>
        <v>40</v>
      </c>
      <c r="I268" s="32">
        <v>1062</v>
      </c>
      <c r="J268" s="32">
        <f>(Tabla13[[#This Row],[CANTIDAD TOTAL]]*Tabla13[[#This Row],[PRECIO UNITARIO ESTIMADO]])</f>
        <v>42480</v>
      </c>
      <c r="K268" s="32"/>
      <c r="L268"/>
      <c r="M268" t="s">
        <v>510</v>
      </c>
      <c r="N268" s="29"/>
      <c r="O268" s="28"/>
      <c r="T268" s="5" t="s">
        <v>286</v>
      </c>
    </row>
    <row r="269" spans="1:20">
      <c r="A269"/>
      <c r="B269" s="30" t="s">
        <v>764</v>
      </c>
      <c r="C269" t="s">
        <v>507</v>
      </c>
      <c r="D269" s="31">
        <v>65</v>
      </c>
      <c r="E269" s="31"/>
      <c r="F269" s="31"/>
      <c r="G269" s="31"/>
      <c r="H269" s="31">
        <f t="shared" si="5"/>
        <v>65</v>
      </c>
      <c r="I269" s="32">
        <v>649</v>
      </c>
      <c r="J269" s="32">
        <f>(Tabla13[[#This Row],[CANTIDAD TOTAL]]*Tabla13[[#This Row],[PRECIO UNITARIO ESTIMADO]])</f>
        <v>42185</v>
      </c>
      <c r="K269" s="32"/>
      <c r="L269"/>
      <c r="M269" t="s">
        <v>510</v>
      </c>
      <c r="N269" s="29"/>
      <c r="O269" s="28"/>
      <c r="T269" s="5" t="s">
        <v>287</v>
      </c>
    </row>
    <row r="270" spans="1:20">
      <c r="A270"/>
      <c r="B270" s="30" t="s">
        <v>765</v>
      </c>
      <c r="C270" t="s">
        <v>484</v>
      </c>
      <c r="D270" s="31">
        <v>5</v>
      </c>
      <c r="E270" s="31"/>
      <c r="F270" s="31"/>
      <c r="G270" s="31"/>
      <c r="H270" s="31">
        <f t="shared" si="5"/>
        <v>5</v>
      </c>
      <c r="I270" s="32">
        <v>2088.6</v>
      </c>
      <c r="J270" s="32">
        <f>(Tabla13[[#This Row],[CANTIDAD TOTAL]]*Tabla13[[#This Row],[PRECIO UNITARIO ESTIMADO]])</f>
        <v>10443</v>
      </c>
      <c r="K270" s="32"/>
      <c r="L270"/>
      <c r="M270" t="s">
        <v>510</v>
      </c>
      <c r="N270" s="29"/>
      <c r="O270" s="28"/>
      <c r="T270" s="5" t="s">
        <v>288</v>
      </c>
    </row>
    <row r="271" spans="1:20">
      <c r="A271"/>
      <c r="B271" s="30" t="s">
        <v>766</v>
      </c>
      <c r="C271" t="s">
        <v>484</v>
      </c>
      <c r="D271" s="31">
        <v>24</v>
      </c>
      <c r="E271" s="31"/>
      <c r="F271" s="31"/>
      <c r="G271" s="31"/>
      <c r="H271" s="31">
        <f t="shared" si="5"/>
        <v>24</v>
      </c>
      <c r="I271" s="32">
        <v>112.1</v>
      </c>
      <c r="J271" s="32">
        <f>(Tabla13[[#This Row],[CANTIDAD TOTAL]]*Tabla13[[#This Row],[PRECIO UNITARIO ESTIMADO]])</f>
        <v>2690.3999999999996</v>
      </c>
      <c r="K271" s="32"/>
      <c r="L271"/>
      <c r="M271" t="s">
        <v>510</v>
      </c>
      <c r="N271" s="29"/>
      <c r="O271" s="28"/>
      <c r="T271" s="5" t="s">
        <v>289</v>
      </c>
    </row>
    <row r="272" spans="1:20">
      <c r="A272"/>
      <c r="B272" s="30" t="s">
        <v>767</v>
      </c>
      <c r="C272" t="s">
        <v>484</v>
      </c>
      <c r="D272" s="31">
        <v>40</v>
      </c>
      <c r="E272" s="31"/>
      <c r="F272" s="31"/>
      <c r="G272" s="31"/>
      <c r="H272" s="31">
        <f t="shared" si="5"/>
        <v>40</v>
      </c>
      <c r="I272" s="32">
        <v>88.5</v>
      </c>
      <c r="J272" s="32">
        <f>(Tabla13[[#This Row],[CANTIDAD TOTAL]]*Tabla13[[#This Row],[PRECIO UNITARIO ESTIMADO]])</f>
        <v>3540</v>
      </c>
      <c r="K272" s="32"/>
      <c r="L272"/>
      <c r="M272" t="s">
        <v>510</v>
      </c>
      <c r="N272" s="29"/>
      <c r="O272" s="28"/>
      <c r="T272" s="5" t="s">
        <v>290</v>
      </c>
    </row>
    <row r="273" spans="1:20">
      <c r="A273"/>
      <c r="B273" s="30" t="s">
        <v>768</v>
      </c>
      <c r="C273" t="s">
        <v>484</v>
      </c>
      <c r="D273" s="31"/>
      <c r="E273" s="31">
        <v>2</v>
      </c>
      <c r="F273" s="31"/>
      <c r="G273" s="31"/>
      <c r="H273" s="31">
        <f t="shared" si="5"/>
        <v>2</v>
      </c>
      <c r="I273" s="32">
        <v>263.70999999999998</v>
      </c>
      <c r="J273" s="32">
        <f>(Tabla13[[#This Row],[CANTIDAD TOTAL]]*Tabla13[[#This Row],[PRECIO UNITARIO ESTIMADO]])</f>
        <v>527.41999999999996</v>
      </c>
      <c r="K273" s="32"/>
      <c r="L273"/>
      <c r="M273" t="s">
        <v>510</v>
      </c>
      <c r="N273" s="29"/>
      <c r="O273" s="28"/>
      <c r="T273" s="5" t="s">
        <v>291</v>
      </c>
    </row>
    <row r="274" spans="1:20">
      <c r="A274"/>
      <c r="B274" s="30" t="s">
        <v>769</v>
      </c>
      <c r="C274" t="s">
        <v>484</v>
      </c>
      <c r="D274" s="31"/>
      <c r="E274" s="31">
        <v>7</v>
      </c>
      <c r="F274" s="31"/>
      <c r="G274" s="31"/>
      <c r="H274" s="31">
        <f t="shared" si="5"/>
        <v>7</v>
      </c>
      <c r="I274" s="32">
        <v>192.69</v>
      </c>
      <c r="J274" s="32">
        <f>(Tabla13[[#This Row],[CANTIDAD TOTAL]]*Tabla13[[#This Row],[PRECIO UNITARIO ESTIMADO]])</f>
        <v>1348.83</v>
      </c>
      <c r="K274" s="32"/>
      <c r="L274"/>
      <c r="M274" t="s">
        <v>510</v>
      </c>
      <c r="N274" s="29"/>
      <c r="O274" s="28"/>
      <c r="T274" s="5" t="s">
        <v>292</v>
      </c>
    </row>
    <row r="275" spans="1:20">
      <c r="A275"/>
      <c r="B275" s="30" t="s">
        <v>770</v>
      </c>
      <c r="C275" t="s">
        <v>484</v>
      </c>
      <c r="D275" s="31">
        <v>1</v>
      </c>
      <c r="E275" s="31"/>
      <c r="F275" s="31"/>
      <c r="G275" s="31"/>
      <c r="H275" s="31">
        <f t="shared" si="5"/>
        <v>1</v>
      </c>
      <c r="I275" s="32">
        <v>2950</v>
      </c>
      <c r="J275" s="32">
        <f>(Tabla13[[#This Row],[CANTIDAD TOTAL]]*Tabla13[[#This Row],[PRECIO UNITARIO ESTIMADO]])</f>
        <v>2950</v>
      </c>
      <c r="K275" s="32"/>
      <c r="L275"/>
      <c r="M275" t="s">
        <v>510</v>
      </c>
      <c r="N275" s="29"/>
      <c r="O275" s="28"/>
      <c r="T275" s="5" t="s">
        <v>293</v>
      </c>
    </row>
    <row r="276" spans="1:20">
      <c r="A276" t="s">
        <v>230</v>
      </c>
      <c r="B276" s="30" t="s">
        <v>771</v>
      </c>
      <c r="C276" t="s">
        <v>507</v>
      </c>
      <c r="D276" s="31"/>
      <c r="E276" s="31"/>
      <c r="F276" s="31">
        <v>2</v>
      </c>
      <c r="G276" s="31">
        <v>2</v>
      </c>
      <c r="H276" s="31">
        <f t="shared" si="5"/>
        <v>4</v>
      </c>
      <c r="I276" s="32">
        <v>98</v>
      </c>
      <c r="J276" s="32">
        <f>(Tabla13[[#This Row],[CANTIDAD TOTAL]]*Tabla13[[#This Row],[PRECIO UNITARIO ESTIMADO]])</f>
        <v>392</v>
      </c>
      <c r="K276" s="32">
        <f>(J276+J277+J278)</f>
        <v>48713.241999999998</v>
      </c>
      <c r="L276" t="s">
        <v>513</v>
      </c>
      <c r="M276" t="s">
        <v>510</v>
      </c>
      <c r="N276" s="29"/>
      <c r="O276" s="28"/>
      <c r="T276" s="5" t="s">
        <v>294</v>
      </c>
    </row>
    <row r="277" spans="1:20">
      <c r="A277"/>
      <c r="B277" s="30" t="s">
        <v>772</v>
      </c>
      <c r="C277" t="s">
        <v>507</v>
      </c>
      <c r="D277" s="31">
        <v>200</v>
      </c>
      <c r="E277" s="31"/>
      <c r="F277" s="31">
        <v>24</v>
      </c>
      <c r="G277" s="31">
        <v>10</v>
      </c>
      <c r="H277" s="31">
        <f t="shared" si="5"/>
        <v>234</v>
      </c>
      <c r="I277" s="32">
        <v>105.64633333333332</v>
      </c>
      <c r="J277" s="32">
        <f>(Tabla13[[#This Row],[CANTIDAD TOTAL]]*Tabla13[[#This Row],[PRECIO UNITARIO ESTIMADO]])</f>
        <v>24721.241999999995</v>
      </c>
      <c r="K277" s="32"/>
      <c r="L277"/>
      <c r="M277" t="s">
        <v>510</v>
      </c>
      <c r="N277" s="29"/>
      <c r="O277" s="28"/>
      <c r="T277" s="5" t="s">
        <v>295</v>
      </c>
    </row>
    <row r="278" spans="1:20">
      <c r="A278"/>
      <c r="B278" s="30" t="s">
        <v>773</v>
      </c>
      <c r="C278" t="s">
        <v>484</v>
      </c>
      <c r="D278" s="31">
        <v>400</v>
      </c>
      <c r="E278" s="31"/>
      <c r="F278" s="31"/>
      <c r="G278" s="31"/>
      <c r="H278" s="31">
        <f t="shared" si="5"/>
        <v>400</v>
      </c>
      <c r="I278" s="32">
        <v>59</v>
      </c>
      <c r="J278" s="32">
        <f>(Tabla13[[#This Row],[CANTIDAD TOTAL]]*Tabla13[[#This Row],[PRECIO UNITARIO ESTIMADO]])</f>
        <v>23600</v>
      </c>
      <c r="K278" s="32"/>
      <c r="L278"/>
      <c r="M278" t="s">
        <v>510</v>
      </c>
      <c r="N278" s="33"/>
      <c r="O278" s="34"/>
      <c r="T278" s="5" t="s">
        <v>296</v>
      </c>
    </row>
    <row r="279" spans="1:20">
      <c r="A279" t="s">
        <v>234</v>
      </c>
      <c r="B279" s="30" t="s">
        <v>503</v>
      </c>
      <c r="C279" t="s">
        <v>484</v>
      </c>
      <c r="D279" s="31">
        <v>721</v>
      </c>
      <c r="E279" s="31">
        <v>377</v>
      </c>
      <c r="F279" s="31">
        <v>72</v>
      </c>
      <c r="G279" s="31"/>
      <c r="H279" s="31">
        <f t="shared" si="5"/>
        <v>1170</v>
      </c>
      <c r="I279" s="32">
        <v>44</v>
      </c>
      <c r="J279" s="32">
        <f>(Tabla13[[#This Row],[CANTIDAD TOTAL]]*Tabla13[[#This Row],[PRECIO UNITARIO ESTIMADO]])</f>
        <v>51480</v>
      </c>
      <c r="K279" s="32">
        <f>(J279+J280+J281+J282+J283)</f>
        <v>271817.28399999999</v>
      </c>
      <c r="L279" t="s">
        <v>515</v>
      </c>
      <c r="M279" t="s">
        <v>510</v>
      </c>
      <c r="N279" s="33"/>
      <c r="O279" s="34"/>
      <c r="T279" s="5" t="s">
        <v>297</v>
      </c>
    </row>
    <row r="280" spans="1:20">
      <c r="A280"/>
      <c r="B280" s="30" t="s">
        <v>774</v>
      </c>
      <c r="C280" t="s">
        <v>484</v>
      </c>
      <c r="D280" s="31"/>
      <c r="E280" s="31">
        <v>2225</v>
      </c>
      <c r="F280" s="31"/>
      <c r="G280" s="31"/>
      <c r="H280" s="31">
        <f t="shared" si="5"/>
        <v>2225</v>
      </c>
      <c r="I280" s="32">
        <v>40</v>
      </c>
      <c r="J280" s="32">
        <f>(Tabla13[[#This Row],[CANTIDAD TOTAL]]*Tabla13[[#This Row],[PRECIO UNITARIO ESTIMADO]])</f>
        <v>89000</v>
      </c>
      <c r="K280" s="32"/>
      <c r="L280"/>
      <c r="M280" t="s">
        <v>510</v>
      </c>
      <c r="N280" s="33"/>
      <c r="O280" s="34"/>
      <c r="T280" s="5" t="s">
        <v>298</v>
      </c>
    </row>
    <row r="281" spans="1:20">
      <c r="A281"/>
      <c r="B281" s="30" t="s">
        <v>775</v>
      </c>
      <c r="C281" t="s">
        <v>776</v>
      </c>
      <c r="D281" s="31"/>
      <c r="E281" s="31"/>
      <c r="F281" s="31">
        <v>27</v>
      </c>
      <c r="G281" s="31"/>
      <c r="H281" s="31">
        <f t="shared" si="5"/>
        <v>27</v>
      </c>
      <c r="I281" s="32">
        <v>185.9</v>
      </c>
      <c r="J281" s="32">
        <f>(Tabla13[[#This Row],[CANTIDAD TOTAL]]*Tabla13[[#This Row],[PRECIO UNITARIO ESTIMADO]])</f>
        <v>5019.3</v>
      </c>
      <c r="K281" s="32"/>
      <c r="L281"/>
      <c r="M281" t="s">
        <v>510</v>
      </c>
      <c r="N281" s="33"/>
      <c r="O281" s="34"/>
      <c r="T281" s="5" t="s">
        <v>299</v>
      </c>
    </row>
    <row r="282" spans="1:20">
      <c r="A282"/>
      <c r="B282" s="30" t="s">
        <v>777</v>
      </c>
      <c r="C282" t="s">
        <v>778</v>
      </c>
      <c r="D282" s="31">
        <v>30</v>
      </c>
      <c r="E282" s="31"/>
      <c r="F282" s="31"/>
      <c r="G282" s="31"/>
      <c r="H282" s="31">
        <f t="shared" si="5"/>
        <v>30</v>
      </c>
      <c r="I282" s="32">
        <v>4079.9328</v>
      </c>
      <c r="J282" s="32">
        <f>(Tabla13[[#This Row],[CANTIDAD TOTAL]]*Tabla13[[#This Row],[PRECIO UNITARIO ESTIMADO]])</f>
        <v>122397.984</v>
      </c>
      <c r="K282" s="32"/>
      <c r="L282"/>
      <c r="M282" t="s">
        <v>510</v>
      </c>
      <c r="N282" s="33"/>
      <c r="O282" s="34"/>
      <c r="T282" s="5" t="s">
        <v>300</v>
      </c>
    </row>
    <row r="283" spans="1:20">
      <c r="A283"/>
      <c r="B283" s="30" t="s">
        <v>779</v>
      </c>
      <c r="C283" t="s">
        <v>507</v>
      </c>
      <c r="D283" s="31"/>
      <c r="E283" s="31"/>
      <c r="F283" s="31">
        <v>20</v>
      </c>
      <c r="G283" s="31"/>
      <c r="H283" s="31">
        <f t="shared" si="5"/>
        <v>20</v>
      </c>
      <c r="I283" s="32">
        <v>196</v>
      </c>
      <c r="J283" s="32">
        <f>(Tabla13[[#This Row],[CANTIDAD TOTAL]]*Tabla13[[#This Row],[PRECIO UNITARIO ESTIMADO]])</f>
        <v>3920</v>
      </c>
      <c r="K283" s="32"/>
      <c r="L283"/>
      <c r="M283" t="s">
        <v>510</v>
      </c>
      <c r="N283" s="33"/>
      <c r="O283" s="34"/>
      <c r="T283" s="5" t="s">
        <v>301</v>
      </c>
    </row>
    <row r="284" spans="1:20">
      <c r="A284" t="s">
        <v>780</v>
      </c>
      <c r="B284" s="30" t="s">
        <v>781</v>
      </c>
      <c r="C284" t="s">
        <v>782</v>
      </c>
      <c r="D284" s="31">
        <v>2500</v>
      </c>
      <c r="E284" s="31"/>
      <c r="F284" s="31"/>
      <c r="G284" s="31"/>
      <c r="H284" s="31">
        <f t="shared" si="5"/>
        <v>2500</v>
      </c>
      <c r="I284" s="32">
        <v>14</v>
      </c>
      <c r="J284" s="32">
        <f>(Tabla13[[#This Row],[CANTIDAD TOTAL]]*Tabla13[[#This Row],[PRECIO UNITARIO ESTIMADO]])</f>
        <v>35000</v>
      </c>
      <c r="K284" s="32">
        <f>(J284+J285+J286+J287+J288+J289+J290+J291+J292+J293+J294+J295+J296+J297+J298+J299+J300+J301+J302+J303+J304+J306+J307+J308+J309+J305+J310+J311+J312+J313+J314+J315+J316)</f>
        <v>391342.2</v>
      </c>
      <c r="L284" t="s">
        <v>515</v>
      </c>
      <c r="M284" t="s">
        <v>510</v>
      </c>
      <c r="N284" s="33"/>
      <c r="O284" s="34"/>
      <c r="T284" s="5" t="s">
        <v>302</v>
      </c>
    </row>
    <row r="285" spans="1:20">
      <c r="A285"/>
      <c r="B285" s="30" t="s">
        <v>783</v>
      </c>
      <c r="C285" t="s">
        <v>784</v>
      </c>
      <c r="D285" s="31">
        <v>640</v>
      </c>
      <c r="E285" s="31"/>
      <c r="F285" s="31"/>
      <c r="G285" s="31"/>
      <c r="H285" s="31">
        <f t="shared" si="5"/>
        <v>640</v>
      </c>
      <c r="I285" s="32">
        <v>30.68</v>
      </c>
      <c r="J285" s="32">
        <f>(Tabla13[[#This Row],[CANTIDAD TOTAL]]*Tabla13[[#This Row],[PRECIO UNITARIO ESTIMADO]])</f>
        <v>19635.2</v>
      </c>
      <c r="K285" s="32"/>
      <c r="L285"/>
      <c r="M285" t="s">
        <v>510</v>
      </c>
      <c r="N285" s="33"/>
      <c r="O285" s="34"/>
      <c r="T285" s="5" t="s">
        <v>303</v>
      </c>
    </row>
    <row r="286" spans="1:20">
      <c r="A286"/>
      <c r="B286" s="30" t="s">
        <v>785</v>
      </c>
      <c r="C286" t="s">
        <v>784</v>
      </c>
      <c r="D286" s="31">
        <v>2</v>
      </c>
      <c r="E286" s="31"/>
      <c r="F286" s="31"/>
      <c r="G286" s="31"/>
      <c r="H286" s="31">
        <f t="shared" si="5"/>
        <v>2</v>
      </c>
      <c r="I286" s="32">
        <v>41</v>
      </c>
      <c r="J286" s="32">
        <f>(Tabla13[[#This Row],[CANTIDAD TOTAL]]*Tabla13[[#This Row],[PRECIO UNITARIO ESTIMADO]])</f>
        <v>82</v>
      </c>
      <c r="K286" s="32"/>
      <c r="L286"/>
      <c r="M286" t="s">
        <v>510</v>
      </c>
      <c r="N286" s="33"/>
      <c r="O286" s="34"/>
      <c r="T286" s="5" t="s">
        <v>304</v>
      </c>
    </row>
    <row r="287" spans="1:20">
      <c r="A287"/>
      <c r="B287" s="30" t="s">
        <v>786</v>
      </c>
      <c r="C287" t="s">
        <v>484</v>
      </c>
      <c r="D287" s="31">
        <v>640</v>
      </c>
      <c r="E287" s="31"/>
      <c r="F287" s="31"/>
      <c r="G287" s="31"/>
      <c r="H287" s="31">
        <f t="shared" si="5"/>
        <v>640</v>
      </c>
      <c r="I287" s="32">
        <v>14.65</v>
      </c>
      <c r="J287" s="32">
        <f>(Tabla13[[#This Row],[CANTIDAD TOTAL]]*Tabla13[[#This Row],[PRECIO UNITARIO ESTIMADO]])</f>
        <v>9376</v>
      </c>
      <c r="K287" s="32"/>
      <c r="L287"/>
      <c r="M287" t="s">
        <v>510</v>
      </c>
      <c r="N287" s="33"/>
      <c r="O287" s="34"/>
      <c r="T287" s="5" t="s">
        <v>305</v>
      </c>
    </row>
    <row r="288" spans="1:20">
      <c r="A288"/>
      <c r="B288" s="30" t="s">
        <v>787</v>
      </c>
      <c r="C288" t="s">
        <v>484</v>
      </c>
      <c r="D288" s="31">
        <v>2</v>
      </c>
      <c r="E288" s="31"/>
      <c r="F288" s="31"/>
      <c r="G288" s="31"/>
      <c r="H288" s="31">
        <f t="shared" si="5"/>
        <v>2</v>
      </c>
      <c r="I288" s="32">
        <v>125.8</v>
      </c>
      <c r="J288" s="32">
        <f>(Tabla13[[#This Row],[CANTIDAD TOTAL]]*Tabla13[[#This Row],[PRECIO UNITARIO ESTIMADO]])</f>
        <v>251.6</v>
      </c>
      <c r="K288" s="32"/>
      <c r="L288"/>
      <c r="M288" t="s">
        <v>510</v>
      </c>
      <c r="N288" s="33"/>
      <c r="O288" s="34"/>
      <c r="T288" s="5" t="s">
        <v>306</v>
      </c>
    </row>
    <row r="289" spans="1:20">
      <c r="A289"/>
      <c r="B289" s="30" t="s">
        <v>788</v>
      </c>
      <c r="C289" t="s">
        <v>782</v>
      </c>
      <c r="D289" s="31">
        <v>1280</v>
      </c>
      <c r="E289" s="31"/>
      <c r="F289" s="31"/>
      <c r="G289" s="31"/>
      <c r="H289" s="31">
        <f t="shared" si="5"/>
        <v>1280</v>
      </c>
      <c r="I289" s="32">
        <v>19</v>
      </c>
      <c r="J289" s="32">
        <f>(Tabla13[[#This Row],[CANTIDAD TOTAL]]*Tabla13[[#This Row],[PRECIO UNITARIO ESTIMADO]])</f>
        <v>24320</v>
      </c>
      <c r="K289" s="32"/>
      <c r="L289"/>
      <c r="M289" t="s">
        <v>510</v>
      </c>
      <c r="N289" s="33"/>
      <c r="O289" s="34"/>
      <c r="T289" s="5" t="s">
        <v>307</v>
      </c>
    </row>
    <row r="290" spans="1:20">
      <c r="A290"/>
      <c r="B290" s="30" t="s">
        <v>789</v>
      </c>
      <c r="C290" t="s">
        <v>508</v>
      </c>
      <c r="D290" s="31"/>
      <c r="E290" s="31">
        <v>10</v>
      </c>
      <c r="F290" s="31"/>
      <c r="G290" s="31"/>
      <c r="H290" s="31">
        <f t="shared" si="5"/>
        <v>10</v>
      </c>
      <c r="I290" s="32">
        <v>1122</v>
      </c>
      <c r="J290" s="32">
        <f>(Tabla13[[#This Row],[CANTIDAD TOTAL]]*Tabla13[[#This Row],[PRECIO UNITARIO ESTIMADO]])</f>
        <v>11220</v>
      </c>
      <c r="K290" s="32"/>
      <c r="L290"/>
      <c r="M290" t="s">
        <v>510</v>
      </c>
      <c r="N290" s="33"/>
      <c r="O290" s="34"/>
      <c r="T290" s="5" t="s">
        <v>308</v>
      </c>
    </row>
    <row r="291" spans="1:20">
      <c r="A291"/>
      <c r="B291" s="30" t="s">
        <v>790</v>
      </c>
      <c r="C291" t="s">
        <v>508</v>
      </c>
      <c r="D291" s="31"/>
      <c r="E291" s="31">
        <v>10</v>
      </c>
      <c r="F291" s="31"/>
      <c r="G291" s="31"/>
      <c r="H291" s="31">
        <f t="shared" si="5"/>
        <v>10</v>
      </c>
      <c r="I291" s="32">
        <v>1625</v>
      </c>
      <c r="J291" s="32">
        <f>(Tabla13[[#This Row],[CANTIDAD TOTAL]]*Tabla13[[#This Row],[PRECIO UNITARIO ESTIMADO]])</f>
        <v>16250</v>
      </c>
      <c r="K291" s="32"/>
      <c r="L291"/>
      <c r="M291" t="s">
        <v>510</v>
      </c>
      <c r="N291" s="33"/>
      <c r="O291" s="34"/>
      <c r="T291" s="5" t="s">
        <v>309</v>
      </c>
    </row>
    <row r="292" spans="1:20">
      <c r="A292"/>
      <c r="B292" s="30" t="s">
        <v>791</v>
      </c>
      <c r="C292" t="s">
        <v>784</v>
      </c>
      <c r="D292" s="31">
        <v>2</v>
      </c>
      <c r="E292" s="31"/>
      <c r="F292" s="31"/>
      <c r="G292" s="31"/>
      <c r="H292" s="31">
        <f t="shared" si="5"/>
        <v>2</v>
      </c>
      <c r="I292" s="32">
        <v>345</v>
      </c>
      <c r="J292" s="32">
        <f>(Tabla13[[#This Row],[CANTIDAD TOTAL]]*Tabla13[[#This Row],[PRECIO UNITARIO ESTIMADO]])</f>
        <v>690</v>
      </c>
      <c r="K292" s="32"/>
      <c r="L292"/>
      <c r="M292" t="s">
        <v>510</v>
      </c>
      <c r="N292" s="33"/>
      <c r="O292" s="34"/>
      <c r="T292" s="5" t="s">
        <v>310</v>
      </c>
    </row>
    <row r="293" spans="1:20">
      <c r="A293"/>
      <c r="B293" s="30" t="s">
        <v>792</v>
      </c>
      <c r="C293" t="s">
        <v>782</v>
      </c>
      <c r="D293" s="31">
        <v>640</v>
      </c>
      <c r="E293" s="31"/>
      <c r="F293" s="31"/>
      <c r="G293" s="31"/>
      <c r="H293" s="31">
        <f t="shared" si="5"/>
        <v>640</v>
      </c>
      <c r="I293" s="32">
        <v>20</v>
      </c>
      <c r="J293" s="32">
        <f>(Tabla13[[#This Row],[CANTIDAD TOTAL]]*Tabla13[[#This Row],[PRECIO UNITARIO ESTIMADO]])</f>
        <v>12800</v>
      </c>
      <c r="K293" s="32"/>
      <c r="L293"/>
      <c r="M293" t="s">
        <v>510</v>
      </c>
      <c r="N293" s="33"/>
      <c r="O293" s="34"/>
      <c r="T293" s="5" t="s">
        <v>311</v>
      </c>
    </row>
    <row r="294" spans="1:20">
      <c r="A294"/>
      <c r="B294" s="30" t="s">
        <v>793</v>
      </c>
      <c r="C294" t="s">
        <v>782</v>
      </c>
      <c r="D294" s="31">
        <v>60</v>
      </c>
      <c r="E294" s="31"/>
      <c r="F294" s="31"/>
      <c r="G294" s="31"/>
      <c r="H294" s="31">
        <f t="shared" si="5"/>
        <v>60</v>
      </c>
      <c r="I294" s="32">
        <v>20</v>
      </c>
      <c r="J294" s="32">
        <f>(Tabla13[[#This Row],[CANTIDAD TOTAL]]*Tabla13[[#This Row],[PRECIO UNITARIO ESTIMADO]])</f>
        <v>1200</v>
      </c>
      <c r="K294" s="32"/>
      <c r="L294"/>
      <c r="M294" t="s">
        <v>510</v>
      </c>
      <c r="N294" s="33"/>
      <c r="O294" s="34"/>
      <c r="T294" s="5" t="s">
        <v>312</v>
      </c>
    </row>
    <row r="295" spans="1:20">
      <c r="A295"/>
      <c r="B295" s="30" t="s">
        <v>794</v>
      </c>
      <c r="C295" t="s">
        <v>484</v>
      </c>
      <c r="D295" s="31"/>
      <c r="E295" s="31"/>
      <c r="F295" s="31">
        <v>4</v>
      </c>
      <c r="G295" s="31">
        <v>4</v>
      </c>
      <c r="H295" s="31">
        <f t="shared" si="5"/>
        <v>8</v>
      </c>
      <c r="I295" s="32">
        <v>12000</v>
      </c>
      <c r="J295" s="32">
        <f>(Tabla13[[#This Row],[CANTIDAD TOTAL]]*Tabla13[[#This Row],[PRECIO UNITARIO ESTIMADO]])</f>
        <v>96000</v>
      </c>
      <c r="K295" s="32"/>
      <c r="L295"/>
      <c r="M295" t="s">
        <v>510</v>
      </c>
      <c r="N295" s="33"/>
      <c r="O295" s="34"/>
      <c r="T295" s="5" t="s">
        <v>313</v>
      </c>
    </row>
    <row r="296" spans="1:20">
      <c r="A296"/>
      <c r="B296" s="30" t="s">
        <v>795</v>
      </c>
      <c r="C296" t="s">
        <v>484</v>
      </c>
      <c r="D296" s="31"/>
      <c r="E296" s="31">
        <v>3</v>
      </c>
      <c r="F296" s="31"/>
      <c r="G296" s="31"/>
      <c r="H296" s="31">
        <f t="shared" si="5"/>
        <v>3</v>
      </c>
      <c r="I296" s="32">
        <v>10107.279999999999</v>
      </c>
      <c r="J296" s="32">
        <f>(Tabla13[[#This Row],[CANTIDAD TOTAL]]*Tabla13[[#This Row],[PRECIO UNITARIO ESTIMADO]])</f>
        <v>30321.839999999997</v>
      </c>
      <c r="K296" s="32"/>
      <c r="L296"/>
      <c r="M296" t="s">
        <v>510</v>
      </c>
      <c r="N296" s="33"/>
      <c r="O296" s="34"/>
      <c r="T296" s="5" t="s">
        <v>314</v>
      </c>
    </row>
    <row r="297" spans="1:20">
      <c r="A297"/>
      <c r="B297" s="30" t="s">
        <v>796</v>
      </c>
      <c r="C297" t="s">
        <v>484</v>
      </c>
      <c r="D297" s="31"/>
      <c r="E297" s="31">
        <v>1</v>
      </c>
      <c r="F297" s="31"/>
      <c r="G297" s="31"/>
      <c r="H297" s="31">
        <f t="shared" si="5"/>
        <v>1</v>
      </c>
      <c r="I297" s="32">
        <v>4790</v>
      </c>
      <c r="J297" s="32">
        <f>(Tabla13[[#This Row],[CANTIDAD TOTAL]]*Tabla13[[#This Row],[PRECIO UNITARIO ESTIMADO]])</f>
        <v>4790</v>
      </c>
      <c r="K297" s="32"/>
      <c r="L297"/>
      <c r="M297" t="s">
        <v>510</v>
      </c>
      <c r="N297" s="33"/>
      <c r="O297" s="34"/>
      <c r="T297" s="5" t="s">
        <v>315</v>
      </c>
    </row>
    <row r="298" spans="1:20">
      <c r="A298"/>
      <c r="B298" s="30" t="s">
        <v>797</v>
      </c>
      <c r="C298" t="s">
        <v>484</v>
      </c>
      <c r="D298" s="31"/>
      <c r="E298" s="31">
        <v>2</v>
      </c>
      <c r="F298" s="31"/>
      <c r="G298" s="31"/>
      <c r="H298" s="31">
        <f t="shared" si="5"/>
        <v>2</v>
      </c>
      <c r="I298" s="32">
        <v>12012.43</v>
      </c>
      <c r="J298" s="32">
        <f>(Tabla13[[#This Row],[CANTIDAD TOTAL]]*Tabla13[[#This Row],[PRECIO UNITARIO ESTIMADO]])</f>
        <v>24024.86</v>
      </c>
      <c r="K298" s="32"/>
      <c r="L298"/>
      <c r="M298" t="s">
        <v>510</v>
      </c>
      <c r="N298" s="33"/>
      <c r="O298" s="34"/>
      <c r="T298" s="5" t="s">
        <v>316</v>
      </c>
    </row>
    <row r="299" spans="1:20">
      <c r="A299"/>
      <c r="B299" s="30" t="s">
        <v>798</v>
      </c>
      <c r="C299" t="s">
        <v>508</v>
      </c>
      <c r="D299" s="31"/>
      <c r="E299" s="31">
        <v>8</v>
      </c>
      <c r="F299" s="31"/>
      <c r="G299" s="31"/>
      <c r="H299" s="31">
        <f t="shared" si="5"/>
        <v>8</v>
      </c>
      <c r="I299" s="32">
        <v>125</v>
      </c>
      <c r="J299" s="32">
        <f>(Tabla13[[#This Row],[CANTIDAD TOTAL]]*Tabla13[[#This Row],[PRECIO UNITARIO ESTIMADO]])</f>
        <v>1000</v>
      </c>
      <c r="K299" s="32"/>
      <c r="L299"/>
      <c r="M299" t="s">
        <v>510</v>
      </c>
      <c r="N299" s="33"/>
      <c r="O299" s="34"/>
      <c r="T299" s="5" t="s">
        <v>317</v>
      </c>
    </row>
    <row r="300" spans="1:20">
      <c r="A300"/>
      <c r="B300" s="30" t="s">
        <v>798</v>
      </c>
      <c r="C300" t="s">
        <v>507</v>
      </c>
      <c r="D300" s="31">
        <v>3</v>
      </c>
      <c r="E300" s="31"/>
      <c r="F300" s="31"/>
      <c r="G300" s="31"/>
      <c r="H300" s="31">
        <f t="shared" si="5"/>
        <v>3</v>
      </c>
      <c r="I300" s="32">
        <v>77.5</v>
      </c>
      <c r="J300" s="32">
        <f>(Tabla13[[#This Row],[CANTIDAD TOTAL]]*Tabla13[[#This Row],[PRECIO UNITARIO ESTIMADO]])</f>
        <v>232.5</v>
      </c>
      <c r="K300" s="32"/>
      <c r="L300"/>
      <c r="M300" t="s">
        <v>510</v>
      </c>
      <c r="N300" s="33"/>
      <c r="O300" s="34"/>
      <c r="T300" s="5" t="s">
        <v>318</v>
      </c>
    </row>
    <row r="301" spans="1:20">
      <c r="A301"/>
      <c r="B301" s="30" t="s">
        <v>799</v>
      </c>
      <c r="C301" t="s">
        <v>508</v>
      </c>
      <c r="D301" s="31">
        <v>50</v>
      </c>
      <c r="E301" s="31"/>
      <c r="F301" s="31"/>
      <c r="G301" s="31"/>
      <c r="H301" s="31">
        <f t="shared" si="5"/>
        <v>50</v>
      </c>
      <c r="I301" s="32">
        <v>77.5</v>
      </c>
      <c r="J301" s="32">
        <f>(Tabla13[[#This Row],[CANTIDAD TOTAL]]*Tabla13[[#This Row],[PRECIO UNITARIO ESTIMADO]])</f>
        <v>3875</v>
      </c>
      <c r="K301" s="32"/>
      <c r="L301"/>
      <c r="M301" t="s">
        <v>510</v>
      </c>
      <c r="N301" s="33"/>
      <c r="O301" s="34"/>
      <c r="T301" s="5" t="s">
        <v>319</v>
      </c>
    </row>
    <row r="302" spans="1:20">
      <c r="A302"/>
      <c r="B302" s="30" t="s">
        <v>800</v>
      </c>
      <c r="C302" t="s">
        <v>619</v>
      </c>
      <c r="D302" s="31">
        <v>2</v>
      </c>
      <c r="E302" s="31"/>
      <c r="F302" s="31"/>
      <c r="G302" s="31"/>
      <c r="H302" s="31">
        <f t="shared" si="5"/>
        <v>2</v>
      </c>
      <c r="I302" s="32">
        <v>400</v>
      </c>
      <c r="J302" s="32">
        <f>(Tabla13[[#This Row],[CANTIDAD TOTAL]]*Tabla13[[#This Row],[PRECIO UNITARIO ESTIMADO]])</f>
        <v>800</v>
      </c>
      <c r="K302" s="32"/>
      <c r="L302"/>
      <c r="M302" t="s">
        <v>510</v>
      </c>
      <c r="N302" s="33"/>
      <c r="O302" s="34"/>
      <c r="T302" s="5" t="s">
        <v>320</v>
      </c>
    </row>
    <row r="303" spans="1:20">
      <c r="A303"/>
      <c r="B303" s="30" t="s">
        <v>801</v>
      </c>
      <c r="C303" t="s">
        <v>784</v>
      </c>
      <c r="D303" s="31"/>
      <c r="E303" s="31">
        <v>80</v>
      </c>
      <c r="F303" s="31"/>
      <c r="G303" s="31"/>
      <c r="H303" s="31">
        <f t="shared" si="5"/>
        <v>80</v>
      </c>
      <c r="I303" s="32">
        <v>32.99</v>
      </c>
      <c r="J303" s="32">
        <f>(Tabla13[[#This Row],[CANTIDAD TOTAL]]*Tabla13[[#This Row],[PRECIO UNITARIO ESTIMADO]])</f>
        <v>2639.2000000000003</v>
      </c>
      <c r="K303" s="32"/>
      <c r="L303"/>
      <c r="M303" t="s">
        <v>510</v>
      </c>
      <c r="N303" s="33"/>
      <c r="O303" s="34"/>
      <c r="T303" s="5" t="s">
        <v>321</v>
      </c>
    </row>
    <row r="304" spans="1:20">
      <c r="A304"/>
      <c r="B304" s="30" t="s">
        <v>802</v>
      </c>
      <c r="C304" t="s">
        <v>508</v>
      </c>
      <c r="D304" s="31">
        <v>1</v>
      </c>
      <c r="E304" s="31"/>
      <c r="F304" s="31"/>
      <c r="G304" s="31"/>
      <c r="H304" s="31">
        <f t="shared" si="5"/>
        <v>1</v>
      </c>
      <c r="I304" s="32">
        <v>251</v>
      </c>
      <c r="J304" s="32">
        <f>(Tabla13[[#This Row],[CANTIDAD TOTAL]]*Tabla13[[#This Row],[PRECIO UNITARIO ESTIMADO]])</f>
        <v>251</v>
      </c>
      <c r="K304" s="32"/>
      <c r="L304"/>
      <c r="M304" t="s">
        <v>510</v>
      </c>
      <c r="N304" s="33"/>
      <c r="O304" s="34"/>
      <c r="T304" s="5" t="s">
        <v>322</v>
      </c>
    </row>
    <row r="305" spans="1:20">
      <c r="A305"/>
      <c r="B305" s="30" t="s">
        <v>803</v>
      </c>
      <c r="C305" t="s">
        <v>782</v>
      </c>
      <c r="D305" s="31">
        <v>640</v>
      </c>
      <c r="E305" s="31"/>
      <c r="F305" s="31"/>
      <c r="G305" s="31"/>
      <c r="H305" s="31">
        <f t="shared" si="5"/>
        <v>640</v>
      </c>
      <c r="I305" s="32">
        <v>13</v>
      </c>
      <c r="J305" s="32">
        <f>(Tabla13[[#This Row],[CANTIDAD TOTAL]]*Tabla13[[#This Row],[PRECIO UNITARIO ESTIMADO]])</f>
        <v>8320</v>
      </c>
      <c r="K305" s="32"/>
      <c r="L305"/>
      <c r="M305" t="s">
        <v>510</v>
      </c>
      <c r="N305" s="33"/>
      <c r="O305" s="34"/>
      <c r="T305" s="5" t="s">
        <v>323</v>
      </c>
    </row>
    <row r="306" spans="1:20">
      <c r="A306"/>
      <c r="B306" s="30" t="s">
        <v>804</v>
      </c>
      <c r="C306" t="s">
        <v>619</v>
      </c>
      <c r="D306" s="31">
        <v>2</v>
      </c>
      <c r="E306" s="31"/>
      <c r="F306" s="31"/>
      <c r="G306" s="31"/>
      <c r="H306" s="31">
        <f t="shared" si="5"/>
        <v>2</v>
      </c>
      <c r="I306" s="32">
        <v>1010</v>
      </c>
      <c r="J306" s="32">
        <f>(Tabla13[[#This Row],[CANTIDAD TOTAL]]*Tabla13[[#This Row],[PRECIO UNITARIO ESTIMADO]])</f>
        <v>2020</v>
      </c>
      <c r="K306" s="32"/>
      <c r="L306"/>
      <c r="M306" t="s">
        <v>510</v>
      </c>
      <c r="N306" s="33"/>
      <c r="O306" s="34"/>
      <c r="T306" s="5" t="s">
        <v>324</v>
      </c>
    </row>
    <row r="307" spans="1:20">
      <c r="A307"/>
      <c r="B307" s="30" t="s">
        <v>805</v>
      </c>
      <c r="C307" t="s">
        <v>508</v>
      </c>
      <c r="D307" s="31"/>
      <c r="E307" s="31">
        <v>20</v>
      </c>
      <c r="F307" s="31"/>
      <c r="G307" s="31"/>
      <c r="H307" s="31">
        <f t="shared" si="5"/>
        <v>20</v>
      </c>
      <c r="I307" s="32">
        <v>1625</v>
      </c>
      <c r="J307" s="32">
        <f>(Tabla13[[#This Row],[CANTIDAD TOTAL]]*Tabla13[[#This Row],[PRECIO UNITARIO ESTIMADO]])</f>
        <v>32500</v>
      </c>
      <c r="K307" s="32"/>
      <c r="L307"/>
      <c r="M307" t="s">
        <v>510</v>
      </c>
      <c r="N307" s="33"/>
      <c r="O307" s="34"/>
      <c r="T307" s="5" t="s">
        <v>325</v>
      </c>
    </row>
    <row r="308" spans="1:20">
      <c r="A308"/>
      <c r="B308" s="30" t="s">
        <v>806</v>
      </c>
      <c r="C308" t="s">
        <v>508</v>
      </c>
      <c r="D308" s="31">
        <v>2</v>
      </c>
      <c r="E308" s="31"/>
      <c r="F308" s="31"/>
      <c r="G308" s="31"/>
      <c r="H308" s="31">
        <f t="shared" si="5"/>
        <v>2</v>
      </c>
      <c r="I308" s="32">
        <v>810</v>
      </c>
      <c r="J308" s="32">
        <f>(Tabla13[[#This Row],[CANTIDAD TOTAL]]*Tabla13[[#This Row],[PRECIO UNITARIO ESTIMADO]])</f>
        <v>1620</v>
      </c>
      <c r="K308" s="32"/>
      <c r="L308"/>
      <c r="M308" t="s">
        <v>510</v>
      </c>
      <c r="N308" s="33"/>
      <c r="O308" s="34"/>
      <c r="T308" s="5" t="s">
        <v>326</v>
      </c>
    </row>
    <row r="309" spans="1:20">
      <c r="A309"/>
      <c r="B309" s="30" t="s">
        <v>807</v>
      </c>
      <c r="C309" t="s">
        <v>508</v>
      </c>
      <c r="D309" s="31">
        <v>4</v>
      </c>
      <c r="E309" s="31"/>
      <c r="F309" s="31"/>
      <c r="G309" s="31"/>
      <c r="H309" s="31">
        <f t="shared" si="5"/>
        <v>4</v>
      </c>
      <c r="I309" s="32">
        <v>1700</v>
      </c>
      <c r="J309" s="32">
        <f>(Tabla13[[#This Row],[CANTIDAD TOTAL]]*Tabla13[[#This Row],[PRECIO UNITARIO ESTIMADO]])</f>
        <v>6800</v>
      </c>
      <c r="K309" s="32"/>
      <c r="L309"/>
      <c r="M309" t="s">
        <v>510</v>
      </c>
      <c r="N309" s="33"/>
      <c r="O309" s="34"/>
      <c r="T309" s="5" t="s">
        <v>327</v>
      </c>
    </row>
    <row r="310" spans="1:20">
      <c r="A310"/>
      <c r="B310" s="30" t="s">
        <v>808</v>
      </c>
      <c r="C310" t="s">
        <v>508</v>
      </c>
      <c r="D310" s="31">
        <v>2</v>
      </c>
      <c r="E310" s="31"/>
      <c r="F310" s="31"/>
      <c r="G310" s="31"/>
      <c r="H310" s="31">
        <f t="shared" si="5"/>
        <v>2</v>
      </c>
      <c r="I310" s="32">
        <v>1600</v>
      </c>
      <c r="J310" s="32">
        <f>(Tabla13[[#This Row],[CANTIDAD TOTAL]]*Tabla13[[#This Row],[PRECIO UNITARIO ESTIMADO]])</f>
        <v>3200</v>
      </c>
      <c r="K310" s="32"/>
      <c r="L310"/>
      <c r="M310" t="s">
        <v>510</v>
      </c>
      <c r="N310" s="33"/>
      <c r="O310" s="34"/>
      <c r="T310" s="5" t="s">
        <v>328</v>
      </c>
    </row>
    <row r="311" spans="1:20">
      <c r="A311"/>
      <c r="B311" s="30" t="s">
        <v>809</v>
      </c>
      <c r="C311" t="s">
        <v>484</v>
      </c>
      <c r="D311" s="31">
        <v>2</v>
      </c>
      <c r="E311" s="31"/>
      <c r="F311" s="31"/>
      <c r="G311" s="31"/>
      <c r="H311" s="31">
        <f t="shared" si="5"/>
        <v>2</v>
      </c>
      <c r="I311" s="32">
        <v>600</v>
      </c>
      <c r="J311" s="32">
        <f>(Tabla13[[#This Row],[CANTIDAD TOTAL]]*Tabla13[[#This Row],[PRECIO UNITARIO ESTIMADO]])</f>
        <v>1200</v>
      </c>
      <c r="K311" s="32"/>
      <c r="L311"/>
      <c r="M311" t="s">
        <v>510</v>
      </c>
      <c r="N311" s="33"/>
      <c r="O311" s="34"/>
      <c r="T311" s="5" t="s">
        <v>329</v>
      </c>
    </row>
    <row r="312" spans="1:20">
      <c r="A312"/>
      <c r="B312" s="30" t="s">
        <v>810</v>
      </c>
      <c r="C312" t="s">
        <v>507</v>
      </c>
      <c r="D312" s="31">
        <v>5</v>
      </c>
      <c r="E312" s="31"/>
      <c r="F312" s="31"/>
      <c r="G312" s="31"/>
      <c r="H312" s="31">
        <f t="shared" si="5"/>
        <v>5</v>
      </c>
      <c r="I312" s="32">
        <v>52</v>
      </c>
      <c r="J312" s="32">
        <f>(Tabla13[[#This Row],[CANTIDAD TOTAL]]*Tabla13[[#This Row],[PRECIO UNITARIO ESTIMADO]])</f>
        <v>260</v>
      </c>
      <c r="K312" s="32"/>
      <c r="L312"/>
      <c r="M312" t="s">
        <v>510</v>
      </c>
      <c r="N312" s="33"/>
      <c r="O312" s="34"/>
      <c r="T312" s="5" t="s">
        <v>330</v>
      </c>
    </row>
    <row r="313" spans="1:20">
      <c r="A313"/>
      <c r="B313" s="30" t="s">
        <v>811</v>
      </c>
      <c r="C313" t="s">
        <v>508</v>
      </c>
      <c r="D313" s="31">
        <v>4</v>
      </c>
      <c r="E313" s="31"/>
      <c r="F313" s="31"/>
      <c r="G313" s="31"/>
      <c r="H313" s="31">
        <f t="shared" si="5"/>
        <v>4</v>
      </c>
      <c r="I313" s="32">
        <v>240</v>
      </c>
      <c r="J313" s="32">
        <f>(Tabla13[[#This Row],[CANTIDAD TOTAL]]*Tabla13[[#This Row],[PRECIO UNITARIO ESTIMADO]])</f>
        <v>960</v>
      </c>
      <c r="K313" s="32"/>
      <c r="L313"/>
      <c r="M313" t="s">
        <v>510</v>
      </c>
      <c r="N313" s="33"/>
      <c r="O313" s="34"/>
      <c r="T313" s="5" t="s">
        <v>331</v>
      </c>
    </row>
    <row r="314" spans="1:20">
      <c r="A314"/>
      <c r="B314" s="30" t="s">
        <v>812</v>
      </c>
      <c r="C314" t="s">
        <v>508</v>
      </c>
      <c r="D314" s="31"/>
      <c r="E314" s="31">
        <v>15</v>
      </c>
      <c r="F314" s="31"/>
      <c r="G314" s="31"/>
      <c r="H314" s="31">
        <f t="shared" si="5"/>
        <v>15</v>
      </c>
      <c r="I314" s="32">
        <v>1083</v>
      </c>
      <c r="J314" s="32">
        <f>(Tabla13[[#This Row],[CANTIDAD TOTAL]]*Tabla13[[#This Row],[PRECIO UNITARIO ESTIMADO]])</f>
        <v>16245</v>
      </c>
      <c r="K314" s="32"/>
      <c r="L314"/>
      <c r="M314" t="s">
        <v>510</v>
      </c>
      <c r="N314" s="33"/>
      <c r="O314" s="34"/>
      <c r="T314" s="5" t="s">
        <v>332</v>
      </c>
    </row>
    <row r="315" spans="1:20">
      <c r="A315"/>
      <c r="B315" s="30" t="s">
        <v>813</v>
      </c>
      <c r="C315" t="s">
        <v>508</v>
      </c>
      <c r="D315" s="31">
        <v>4</v>
      </c>
      <c r="E315" s="31"/>
      <c r="F315" s="31"/>
      <c r="G315" s="31"/>
      <c r="H315" s="31">
        <f t="shared" si="5"/>
        <v>4</v>
      </c>
      <c r="I315" s="32">
        <v>280</v>
      </c>
      <c r="J315" s="32">
        <f>(Tabla13[[#This Row],[CANTIDAD TOTAL]]*Tabla13[[#This Row],[PRECIO UNITARIO ESTIMADO]])</f>
        <v>1120</v>
      </c>
      <c r="K315" s="32"/>
      <c r="L315"/>
      <c r="M315" t="s">
        <v>510</v>
      </c>
      <c r="N315" s="33"/>
      <c r="O315" s="34"/>
      <c r="T315" s="5" t="s">
        <v>333</v>
      </c>
    </row>
    <row r="316" spans="1:20">
      <c r="A316"/>
      <c r="B316" s="30" t="s">
        <v>814</v>
      </c>
      <c r="C316" t="s">
        <v>508</v>
      </c>
      <c r="D316" s="31"/>
      <c r="E316" s="31">
        <v>17</v>
      </c>
      <c r="F316" s="31"/>
      <c r="G316" s="31"/>
      <c r="H316" s="31">
        <f t="shared" si="5"/>
        <v>17</v>
      </c>
      <c r="I316" s="32">
        <v>1314</v>
      </c>
      <c r="J316" s="32">
        <f>(Tabla13[[#This Row],[CANTIDAD TOTAL]]*Tabla13[[#This Row],[PRECIO UNITARIO ESTIMADO]])</f>
        <v>22338</v>
      </c>
      <c r="K316" s="32"/>
      <c r="L316"/>
      <c r="M316" t="s">
        <v>510</v>
      </c>
      <c r="N316" s="33"/>
      <c r="O316" s="34"/>
      <c r="T316" s="5" t="s">
        <v>334</v>
      </c>
    </row>
    <row r="317" spans="1:20">
      <c r="A317" t="s">
        <v>254</v>
      </c>
      <c r="B317" s="30" t="s">
        <v>815</v>
      </c>
      <c r="C317" t="s">
        <v>484</v>
      </c>
      <c r="D317" s="31"/>
      <c r="E317" s="31">
        <v>3</v>
      </c>
      <c r="F317" s="31"/>
      <c r="G317" s="31"/>
      <c r="H317" s="31">
        <f t="shared" si="5"/>
        <v>3</v>
      </c>
      <c r="I317" s="32">
        <v>27154.99</v>
      </c>
      <c r="J317" s="32">
        <f>(Tabla13[[#This Row],[CANTIDAD TOTAL]]*Tabla13[[#This Row],[PRECIO UNITARIO ESTIMADO]])</f>
        <v>81464.97</v>
      </c>
      <c r="K317" s="32">
        <f>(Tabla13[[#This Row],[COSTO TOTAL UNITARIO ESTIMADO]]+J318+J319+J320+J321+J322)</f>
        <v>192026.11499999999</v>
      </c>
      <c r="L317" t="s">
        <v>515</v>
      </c>
      <c r="M317" t="s">
        <v>510</v>
      </c>
      <c r="N317" s="33"/>
      <c r="O317" s="34"/>
      <c r="T317" s="5" t="s">
        <v>335</v>
      </c>
    </row>
    <row r="318" spans="1:20">
      <c r="A318"/>
      <c r="B318" s="30" t="s">
        <v>816</v>
      </c>
      <c r="C318" t="s">
        <v>484</v>
      </c>
      <c r="D318" s="31"/>
      <c r="E318" s="31">
        <v>3</v>
      </c>
      <c r="F318" s="31">
        <v>1</v>
      </c>
      <c r="G318" s="31"/>
      <c r="H318" s="31">
        <f t="shared" si="5"/>
        <v>4</v>
      </c>
      <c r="I318" s="32">
        <v>7620.13</v>
      </c>
      <c r="J318" s="32">
        <f>(Tabla13[[#This Row],[CANTIDAD TOTAL]]*Tabla13[[#This Row],[PRECIO UNITARIO ESTIMADO]])</f>
        <v>30480.52</v>
      </c>
      <c r="K318" s="32"/>
      <c r="L318"/>
      <c r="M318" t="s">
        <v>510</v>
      </c>
      <c r="N318" s="33"/>
      <c r="O318" s="34"/>
      <c r="T318" s="5" t="s">
        <v>336</v>
      </c>
    </row>
    <row r="319" spans="1:20">
      <c r="A319"/>
      <c r="B319" s="30" t="s">
        <v>817</v>
      </c>
      <c r="C319" t="s">
        <v>484</v>
      </c>
      <c r="D319" s="31"/>
      <c r="E319" s="31">
        <v>1</v>
      </c>
      <c r="F319" s="31"/>
      <c r="G319" s="31"/>
      <c r="H319" s="31">
        <f t="shared" si="5"/>
        <v>1</v>
      </c>
      <c r="I319" s="32">
        <v>2183</v>
      </c>
      <c r="J319" s="32">
        <f>(Tabla13[[#This Row],[CANTIDAD TOTAL]]*Tabla13[[#This Row],[PRECIO UNITARIO ESTIMADO]])</f>
        <v>2183</v>
      </c>
      <c r="K319" s="32"/>
      <c r="L319"/>
      <c r="M319" t="s">
        <v>510</v>
      </c>
      <c r="N319" s="33"/>
      <c r="O319" s="34"/>
      <c r="T319" s="5" t="s">
        <v>337</v>
      </c>
    </row>
    <row r="320" spans="1:20">
      <c r="A320"/>
      <c r="B320" s="30" t="s">
        <v>818</v>
      </c>
      <c r="C320" t="s">
        <v>484</v>
      </c>
      <c r="D320" s="31"/>
      <c r="E320" s="31">
        <v>2</v>
      </c>
      <c r="F320" s="31"/>
      <c r="G320" s="31"/>
      <c r="H320" s="31">
        <f t="shared" si="5"/>
        <v>2</v>
      </c>
      <c r="I320" s="32">
        <v>10168.815000000001</v>
      </c>
      <c r="J320" s="32">
        <f>(Tabla13[[#This Row],[CANTIDAD TOTAL]]*Tabla13[[#This Row],[PRECIO UNITARIO ESTIMADO]])</f>
        <v>20337.63</v>
      </c>
      <c r="K320" s="32"/>
      <c r="L320"/>
      <c r="M320" t="s">
        <v>510</v>
      </c>
      <c r="N320" s="33"/>
      <c r="O320" s="34"/>
      <c r="T320" s="5" t="s">
        <v>338</v>
      </c>
    </row>
    <row r="321" spans="1:20">
      <c r="A321"/>
      <c r="B321" s="30" t="s">
        <v>819</v>
      </c>
      <c r="C321" t="s">
        <v>484</v>
      </c>
      <c r="D321" s="31">
        <v>2</v>
      </c>
      <c r="E321" s="31">
        <v>1</v>
      </c>
      <c r="F321" s="31"/>
      <c r="G321" s="31"/>
      <c r="H321" s="31">
        <f t="shared" si="5"/>
        <v>3</v>
      </c>
      <c r="I321" s="32">
        <v>8171.2449999999999</v>
      </c>
      <c r="J321" s="32">
        <f>(Tabla13[[#This Row],[CANTIDAD TOTAL]]*Tabla13[[#This Row],[PRECIO UNITARIO ESTIMADO]])</f>
        <v>24513.735000000001</v>
      </c>
      <c r="K321" s="32"/>
      <c r="L321"/>
      <c r="M321" t="s">
        <v>510</v>
      </c>
      <c r="N321" s="33"/>
      <c r="O321" s="34"/>
      <c r="T321" s="5" t="s">
        <v>339</v>
      </c>
    </row>
    <row r="322" spans="1:20">
      <c r="A322"/>
      <c r="B322" s="30" t="s">
        <v>820</v>
      </c>
      <c r="C322" t="s">
        <v>484</v>
      </c>
      <c r="D322" s="31">
        <v>1</v>
      </c>
      <c r="E322" s="31">
        <v>2</v>
      </c>
      <c r="F322" s="31"/>
      <c r="G322" s="31"/>
      <c r="H322" s="31">
        <f t="shared" si="5"/>
        <v>3</v>
      </c>
      <c r="I322" s="32">
        <v>11015.42</v>
      </c>
      <c r="J322" s="32">
        <f>(Tabla13[[#This Row],[CANTIDAD TOTAL]]*Tabla13[[#This Row],[PRECIO UNITARIO ESTIMADO]])</f>
        <v>33046.26</v>
      </c>
      <c r="K322" s="32"/>
      <c r="L322"/>
      <c r="M322" t="s">
        <v>510</v>
      </c>
      <c r="N322" s="33"/>
      <c r="O322" s="34"/>
      <c r="T322" s="5" t="s">
        <v>340</v>
      </c>
    </row>
    <row r="323" spans="1:20">
      <c r="A323" t="s">
        <v>255</v>
      </c>
      <c r="B323" s="30" t="s">
        <v>821</v>
      </c>
      <c r="C323" t="s">
        <v>484</v>
      </c>
      <c r="D323" s="31">
        <v>100</v>
      </c>
      <c r="E323" s="31"/>
      <c r="F323" s="31"/>
      <c r="G323" s="31"/>
      <c r="H323" s="31">
        <f t="shared" si="5"/>
        <v>100</v>
      </c>
      <c r="I323" s="32">
        <v>41.3</v>
      </c>
      <c r="J323" s="32">
        <f>(Tabla13[[#This Row],[CANTIDAD TOTAL]]*Tabla13[[#This Row],[PRECIO UNITARIO ESTIMADO]])</f>
        <v>4130</v>
      </c>
      <c r="K323" s="32">
        <f>(J323+J324+J325+J326+J327+J328+J329+J330)</f>
        <v>101405.73680000001</v>
      </c>
      <c r="L323" t="s">
        <v>515</v>
      </c>
      <c r="M323" t="s">
        <v>510</v>
      </c>
      <c r="N323" s="33"/>
      <c r="O323" s="34"/>
      <c r="T323" s="5" t="s">
        <v>341</v>
      </c>
    </row>
    <row r="324" spans="1:20">
      <c r="A324"/>
      <c r="B324" s="30" t="s">
        <v>822</v>
      </c>
      <c r="C324" t="s">
        <v>507</v>
      </c>
      <c r="D324" s="31">
        <v>100</v>
      </c>
      <c r="E324" s="31"/>
      <c r="F324" s="31"/>
      <c r="G324" s="31"/>
      <c r="H324" s="31">
        <f t="shared" si="5"/>
        <v>100</v>
      </c>
      <c r="I324" s="32">
        <v>35.4</v>
      </c>
      <c r="J324" s="32">
        <f>(Tabla13[[#This Row],[CANTIDAD TOTAL]]*Tabla13[[#This Row],[PRECIO UNITARIO ESTIMADO]])</f>
        <v>3540</v>
      </c>
      <c r="K324" s="32"/>
      <c r="L324"/>
      <c r="M324" t="s">
        <v>510</v>
      </c>
      <c r="N324" s="33"/>
      <c r="O324" s="34"/>
      <c r="T324" s="5" t="s">
        <v>342</v>
      </c>
    </row>
    <row r="325" spans="1:20">
      <c r="A325"/>
      <c r="B325" s="30" t="s">
        <v>823</v>
      </c>
      <c r="C325" t="s">
        <v>507</v>
      </c>
      <c r="D325" s="31">
        <v>50</v>
      </c>
      <c r="E325" s="31"/>
      <c r="F325" s="31"/>
      <c r="G325" s="31"/>
      <c r="H325" s="31">
        <f t="shared" si="5"/>
        <v>50</v>
      </c>
      <c r="I325" s="32">
        <v>53.1</v>
      </c>
      <c r="J325" s="32">
        <f>(Tabla13[[#This Row],[CANTIDAD TOTAL]]*Tabla13[[#This Row],[PRECIO UNITARIO ESTIMADO]])</f>
        <v>2655</v>
      </c>
      <c r="K325" s="32"/>
      <c r="L325"/>
      <c r="M325" t="s">
        <v>510</v>
      </c>
      <c r="N325" s="33"/>
      <c r="O325" s="34"/>
      <c r="T325" s="5" t="s">
        <v>343</v>
      </c>
    </row>
    <row r="326" spans="1:20">
      <c r="A326"/>
      <c r="B326" s="30" t="s">
        <v>824</v>
      </c>
      <c r="C326" t="s">
        <v>507</v>
      </c>
      <c r="D326" s="31"/>
      <c r="E326" s="31"/>
      <c r="F326" s="31">
        <v>3</v>
      </c>
      <c r="G326" s="31">
        <v>1</v>
      </c>
      <c r="H326" s="31">
        <f t="shared" si="5"/>
        <v>4</v>
      </c>
      <c r="I326" s="32">
        <v>1150</v>
      </c>
      <c r="J326" s="32">
        <f>(Tabla13[[#This Row],[CANTIDAD TOTAL]]*Tabla13[[#This Row],[PRECIO UNITARIO ESTIMADO]])</f>
        <v>4600</v>
      </c>
      <c r="K326" s="32"/>
      <c r="L326"/>
      <c r="M326" t="s">
        <v>510</v>
      </c>
      <c r="N326" s="33"/>
      <c r="O326" s="34"/>
      <c r="T326" s="5" t="s">
        <v>344</v>
      </c>
    </row>
    <row r="327" spans="1:20">
      <c r="A327"/>
      <c r="B327" s="30" t="s">
        <v>825</v>
      </c>
      <c r="C327" t="s">
        <v>507</v>
      </c>
      <c r="D327" s="31">
        <v>10</v>
      </c>
      <c r="E327" s="31"/>
      <c r="F327" s="31"/>
      <c r="G327" s="31"/>
      <c r="H327" s="31">
        <f t="shared" si="5"/>
        <v>10</v>
      </c>
      <c r="I327" s="32">
        <v>82.6</v>
      </c>
      <c r="J327" s="32">
        <f>(Tabla13[[#This Row],[CANTIDAD TOTAL]]*Tabla13[[#This Row],[PRECIO UNITARIO ESTIMADO]])</f>
        <v>826</v>
      </c>
      <c r="K327" s="32"/>
      <c r="L327"/>
      <c r="M327" t="s">
        <v>510</v>
      </c>
      <c r="N327" s="33"/>
      <c r="O327" s="34"/>
      <c r="T327" s="5" t="s">
        <v>345</v>
      </c>
    </row>
    <row r="328" spans="1:20">
      <c r="A328"/>
      <c r="B328" s="30" t="s">
        <v>826</v>
      </c>
      <c r="C328" t="s">
        <v>507</v>
      </c>
      <c r="D328" s="31">
        <v>12</v>
      </c>
      <c r="E328" s="31"/>
      <c r="F328" s="31"/>
      <c r="G328" s="31"/>
      <c r="H328" s="31">
        <f t="shared" si="5"/>
        <v>12</v>
      </c>
      <c r="I328" s="32">
        <v>3326.1014</v>
      </c>
      <c r="J328" s="32">
        <f>(Tabla13[[#This Row],[CANTIDAD TOTAL]]*Tabla13[[#This Row],[PRECIO UNITARIO ESTIMADO]])</f>
        <v>39913.216800000002</v>
      </c>
      <c r="K328" s="32"/>
      <c r="L328"/>
      <c r="M328" t="s">
        <v>510</v>
      </c>
      <c r="N328" s="33"/>
      <c r="O328" s="34"/>
      <c r="T328" s="5" t="s">
        <v>346</v>
      </c>
    </row>
    <row r="329" spans="1:20">
      <c r="A329"/>
      <c r="B329" s="30" t="s">
        <v>827</v>
      </c>
      <c r="C329" t="s">
        <v>507</v>
      </c>
      <c r="D329" s="31">
        <v>100</v>
      </c>
      <c r="E329" s="31"/>
      <c r="F329" s="31"/>
      <c r="G329" s="31"/>
      <c r="H329" s="31">
        <f t="shared" si="5"/>
        <v>100</v>
      </c>
      <c r="I329" s="32">
        <v>80.239999999999995</v>
      </c>
      <c r="J329" s="32">
        <f>(Tabla13[[#This Row],[CANTIDAD TOTAL]]*Tabla13[[#This Row],[PRECIO UNITARIO ESTIMADO]])</f>
        <v>8023.9999999999991</v>
      </c>
      <c r="K329" s="32"/>
      <c r="L329"/>
      <c r="M329" t="s">
        <v>510</v>
      </c>
      <c r="N329" s="33"/>
      <c r="O329" s="34"/>
      <c r="T329" s="5" t="s">
        <v>347</v>
      </c>
    </row>
    <row r="330" spans="1:20">
      <c r="A330"/>
      <c r="B330" s="30" t="s">
        <v>828</v>
      </c>
      <c r="C330" t="s">
        <v>507</v>
      </c>
      <c r="D330" s="31">
        <v>250</v>
      </c>
      <c r="E330" s="31"/>
      <c r="F330" s="31">
        <v>6</v>
      </c>
      <c r="G330" s="31">
        <v>6</v>
      </c>
      <c r="H330" s="31">
        <f t="shared" si="5"/>
        <v>262</v>
      </c>
      <c r="I330" s="32">
        <v>143.96</v>
      </c>
      <c r="J330" s="32">
        <f>(Tabla13[[#This Row],[CANTIDAD TOTAL]]*Tabla13[[#This Row],[PRECIO UNITARIO ESTIMADO]])</f>
        <v>37717.520000000004</v>
      </c>
      <c r="K330" s="32"/>
      <c r="L330"/>
      <c r="M330" t="s">
        <v>510</v>
      </c>
      <c r="N330" s="33"/>
      <c r="O330" s="34"/>
      <c r="T330" s="5" t="s">
        <v>348</v>
      </c>
    </row>
    <row r="331" spans="1:20" ht="30">
      <c r="A331" t="s">
        <v>258</v>
      </c>
      <c r="B331" s="30" t="s">
        <v>829</v>
      </c>
      <c r="C331" t="s">
        <v>484</v>
      </c>
      <c r="D331" s="31"/>
      <c r="E331" s="31">
        <v>8</v>
      </c>
      <c r="F331" s="31"/>
      <c r="G331" s="31"/>
      <c r="H331" s="31">
        <f t="shared" si="5"/>
        <v>8</v>
      </c>
      <c r="I331" s="32">
        <v>767</v>
      </c>
      <c r="J331" s="32">
        <f>(Tabla13[[#This Row],[CANTIDAD TOTAL]]*Tabla13[[#This Row],[PRECIO UNITARIO ESTIMADO]])</f>
        <v>6136</v>
      </c>
      <c r="K331" s="32">
        <f>(J331)</f>
        <v>6136</v>
      </c>
      <c r="L331" t="s">
        <v>513</v>
      </c>
      <c r="M331" t="s">
        <v>510</v>
      </c>
      <c r="N331" s="33"/>
      <c r="O331" s="34"/>
      <c r="T331" s="5" t="s">
        <v>349</v>
      </c>
    </row>
    <row r="332" spans="1:20">
      <c r="A332" t="s">
        <v>269</v>
      </c>
      <c r="B332" s="30" t="s">
        <v>830</v>
      </c>
      <c r="C332" t="s">
        <v>484</v>
      </c>
      <c r="D332" s="31"/>
      <c r="E332" s="31"/>
      <c r="F332" s="31">
        <v>1000</v>
      </c>
      <c r="G332" s="31"/>
      <c r="H332" s="31">
        <f t="shared" ref="H332:H395" si="6">(D332+E332+F332+G332)</f>
        <v>1000</v>
      </c>
      <c r="I332" s="32">
        <v>700</v>
      </c>
      <c r="J332" s="32">
        <f>(Tabla13[[#This Row],[CANTIDAD TOTAL]]*Tabla13[[#This Row],[PRECIO UNITARIO ESTIMADO]])</f>
        <v>700000</v>
      </c>
      <c r="K332" s="32">
        <f>(J332+J333+J334+J335+J338+J339+J337+J336+J340+J341+J342+J346+J344+J345+J343+J347+J348+J349+J350+J351)</f>
        <v>6886215.9024666669</v>
      </c>
      <c r="L332" t="s">
        <v>549</v>
      </c>
      <c r="M332" t="s">
        <v>510</v>
      </c>
      <c r="N332" s="33"/>
      <c r="O332" s="34"/>
      <c r="T332" s="5" t="s">
        <v>350</v>
      </c>
    </row>
    <row r="333" spans="1:20">
      <c r="A333"/>
      <c r="B333" s="30" t="s">
        <v>831</v>
      </c>
      <c r="C333" t="s">
        <v>484</v>
      </c>
      <c r="D333" s="31"/>
      <c r="E333" s="31"/>
      <c r="F333" s="31">
        <v>1</v>
      </c>
      <c r="G333" s="31"/>
      <c r="H333" s="31">
        <f t="shared" si="6"/>
        <v>1</v>
      </c>
      <c r="I333" s="32">
        <v>10675</v>
      </c>
      <c r="J333" s="32">
        <f>(Tabla13[[#This Row],[CANTIDAD TOTAL]]*Tabla13[[#This Row],[PRECIO UNITARIO ESTIMADO]])</f>
        <v>10675</v>
      </c>
      <c r="K333" s="32"/>
      <c r="L333"/>
      <c r="M333" t="s">
        <v>510</v>
      </c>
      <c r="N333" s="33"/>
      <c r="O333" s="34"/>
      <c r="T333" s="5" t="s">
        <v>351</v>
      </c>
    </row>
    <row r="334" spans="1:20">
      <c r="A334"/>
      <c r="B334" s="30" t="s">
        <v>832</v>
      </c>
      <c r="C334" t="s">
        <v>484</v>
      </c>
      <c r="D334" s="31"/>
      <c r="E334" s="31"/>
      <c r="F334" s="31">
        <v>2</v>
      </c>
      <c r="G334" s="31"/>
      <c r="H334" s="31">
        <f t="shared" si="6"/>
        <v>2</v>
      </c>
      <c r="I334" s="32">
        <v>10675</v>
      </c>
      <c r="J334" s="32">
        <f>(Tabla13[[#This Row],[CANTIDAD TOTAL]]*Tabla13[[#This Row],[PRECIO UNITARIO ESTIMADO]])</f>
        <v>21350</v>
      </c>
      <c r="K334" s="32"/>
      <c r="L334"/>
      <c r="M334" t="s">
        <v>519</v>
      </c>
      <c r="N334" s="33"/>
      <c r="O334" s="34"/>
      <c r="T334" s="5" t="s">
        <v>352</v>
      </c>
    </row>
    <row r="335" spans="1:20">
      <c r="A335"/>
      <c r="B335" s="30" t="s">
        <v>833</v>
      </c>
      <c r="C335" t="s">
        <v>484</v>
      </c>
      <c r="D335" s="31"/>
      <c r="E335" s="31"/>
      <c r="F335" s="31">
        <v>23</v>
      </c>
      <c r="G335" s="31">
        <v>19</v>
      </c>
      <c r="H335" s="31">
        <f t="shared" si="6"/>
        <v>42</v>
      </c>
      <c r="I335" s="32">
        <v>26725</v>
      </c>
      <c r="J335" s="32">
        <f>(Tabla13[[#This Row],[CANTIDAD TOTAL]]*Tabla13[[#This Row],[PRECIO UNITARIO ESTIMADO]])</f>
        <v>1122450</v>
      </c>
      <c r="K335" s="32"/>
      <c r="L335"/>
      <c r="M335" t="s">
        <v>510</v>
      </c>
      <c r="N335" s="33"/>
      <c r="O335" s="34"/>
      <c r="T335" s="5" t="s">
        <v>353</v>
      </c>
    </row>
    <row r="336" spans="1:20">
      <c r="A336"/>
      <c r="B336" s="30" t="s">
        <v>834</v>
      </c>
      <c r="C336" t="s">
        <v>484</v>
      </c>
      <c r="D336" s="31"/>
      <c r="E336" s="31"/>
      <c r="F336" s="31">
        <v>68</v>
      </c>
      <c r="G336" s="31"/>
      <c r="H336" s="31">
        <f t="shared" si="6"/>
        <v>68</v>
      </c>
      <c r="I336" s="32">
        <v>26725</v>
      </c>
      <c r="J336" s="32">
        <f>(Tabla13[[#This Row],[CANTIDAD TOTAL]]*Tabla13[[#This Row],[PRECIO UNITARIO ESTIMADO]])</f>
        <v>1817300</v>
      </c>
      <c r="K336" s="32"/>
      <c r="L336"/>
      <c r="M336" t="s">
        <v>519</v>
      </c>
      <c r="N336" s="33"/>
      <c r="O336" s="34"/>
      <c r="T336" s="5" t="s">
        <v>354</v>
      </c>
    </row>
    <row r="337" spans="1:20" ht="30">
      <c r="A337"/>
      <c r="B337" s="30" t="s">
        <v>835</v>
      </c>
      <c r="C337" t="s">
        <v>484</v>
      </c>
      <c r="D337" s="31"/>
      <c r="E337" s="31"/>
      <c r="F337" s="31">
        <v>1</v>
      </c>
      <c r="G337" s="31"/>
      <c r="H337" s="31">
        <f t="shared" si="6"/>
        <v>1</v>
      </c>
      <c r="I337" s="32">
        <v>400</v>
      </c>
      <c r="J337" s="32">
        <f>(Tabla13[[#This Row],[CANTIDAD TOTAL]]*Tabla13[[#This Row],[PRECIO UNITARIO ESTIMADO]])</f>
        <v>400</v>
      </c>
      <c r="K337" s="32"/>
      <c r="L337"/>
      <c r="M337" t="s">
        <v>510</v>
      </c>
      <c r="N337" s="33"/>
      <c r="O337" s="34"/>
      <c r="T337" s="5" t="s">
        <v>355</v>
      </c>
    </row>
    <row r="338" spans="1:20">
      <c r="A338"/>
      <c r="B338" s="30" t="s">
        <v>836</v>
      </c>
      <c r="C338" t="s">
        <v>484</v>
      </c>
      <c r="D338" s="31"/>
      <c r="E338" s="31"/>
      <c r="F338" s="31">
        <v>9</v>
      </c>
      <c r="G338" s="31"/>
      <c r="H338" s="31">
        <f t="shared" si="6"/>
        <v>9</v>
      </c>
      <c r="I338" s="32">
        <v>6665</v>
      </c>
      <c r="J338" s="32">
        <f>(Tabla13[[#This Row],[CANTIDAD TOTAL]]*Tabla13[[#This Row],[PRECIO UNITARIO ESTIMADO]])</f>
        <v>59985</v>
      </c>
      <c r="K338" s="32"/>
      <c r="L338"/>
      <c r="M338" t="s">
        <v>519</v>
      </c>
      <c r="N338" s="33"/>
      <c r="O338" s="34"/>
      <c r="T338" s="5" t="s">
        <v>356</v>
      </c>
    </row>
    <row r="339" spans="1:20">
      <c r="A339"/>
      <c r="B339" s="30" t="s">
        <v>837</v>
      </c>
      <c r="C339" t="s">
        <v>484</v>
      </c>
      <c r="D339" s="31"/>
      <c r="E339" s="31">
        <v>19</v>
      </c>
      <c r="F339" s="31"/>
      <c r="G339" s="31"/>
      <c r="H339" s="31">
        <f t="shared" si="6"/>
        <v>19</v>
      </c>
      <c r="I339" s="32">
        <v>40918.666666666664</v>
      </c>
      <c r="J339" s="32">
        <f>(Tabla13[[#This Row],[CANTIDAD TOTAL]]*Tabla13[[#This Row],[PRECIO UNITARIO ESTIMADO]])</f>
        <v>777454.66666666663</v>
      </c>
      <c r="K339" s="32"/>
      <c r="L339"/>
      <c r="M339" t="s">
        <v>510</v>
      </c>
      <c r="N339" s="33"/>
      <c r="O339" s="34"/>
      <c r="T339" s="5" t="s">
        <v>357</v>
      </c>
    </row>
    <row r="340" spans="1:20">
      <c r="A340"/>
      <c r="B340" s="30" t="s">
        <v>838</v>
      </c>
      <c r="C340" t="s">
        <v>484</v>
      </c>
      <c r="D340" s="31"/>
      <c r="E340" s="31"/>
      <c r="F340" s="31">
        <v>62</v>
      </c>
      <c r="G340" s="31"/>
      <c r="H340" s="31">
        <f t="shared" si="6"/>
        <v>62</v>
      </c>
      <c r="I340" s="32">
        <v>8084</v>
      </c>
      <c r="J340" s="32">
        <f>(Tabla13[[#This Row],[CANTIDAD TOTAL]]*Tabla13[[#This Row],[PRECIO UNITARIO ESTIMADO]])</f>
        <v>501208</v>
      </c>
      <c r="K340" s="32"/>
      <c r="L340"/>
      <c r="M340" t="s">
        <v>510</v>
      </c>
      <c r="N340" s="33"/>
      <c r="O340" s="34"/>
      <c r="T340" s="5" t="s">
        <v>358</v>
      </c>
    </row>
    <row r="341" spans="1:20">
      <c r="A341"/>
      <c r="B341" s="30" t="s">
        <v>839</v>
      </c>
      <c r="C341" t="s">
        <v>484</v>
      </c>
      <c r="D341" s="31"/>
      <c r="E341" s="31">
        <v>29</v>
      </c>
      <c r="F341" s="31"/>
      <c r="G341" s="31"/>
      <c r="H341" s="31">
        <f t="shared" si="6"/>
        <v>29</v>
      </c>
      <c r="I341" s="32">
        <v>3687.5</v>
      </c>
      <c r="J341" s="32">
        <f>(Tabla13[[#This Row],[CANTIDAD TOTAL]]*Tabla13[[#This Row],[PRECIO UNITARIO ESTIMADO]])</f>
        <v>106937.5</v>
      </c>
      <c r="K341" s="32"/>
      <c r="L341"/>
      <c r="M341" t="s">
        <v>510</v>
      </c>
      <c r="N341" s="33"/>
      <c r="O341" s="34"/>
      <c r="T341" s="5" t="s">
        <v>359</v>
      </c>
    </row>
    <row r="342" spans="1:20">
      <c r="A342"/>
      <c r="B342" s="30" t="s">
        <v>840</v>
      </c>
      <c r="C342" t="s">
        <v>484</v>
      </c>
      <c r="D342" s="31"/>
      <c r="E342" s="31"/>
      <c r="F342" s="31">
        <v>1</v>
      </c>
      <c r="G342" s="31"/>
      <c r="H342" s="31">
        <f t="shared" si="6"/>
        <v>1</v>
      </c>
      <c r="I342" s="32">
        <v>8084</v>
      </c>
      <c r="J342" s="32">
        <f>(Tabla13[[#This Row],[CANTIDAD TOTAL]]*Tabla13[[#This Row],[PRECIO UNITARIO ESTIMADO]])</f>
        <v>8084</v>
      </c>
      <c r="K342" s="32"/>
      <c r="L342"/>
      <c r="M342" t="s">
        <v>510</v>
      </c>
      <c r="N342" s="33"/>
      <c r="O342" s="34"/>
      <c r="T342" s="5" t="s">
        <v>360</v>
      </c>
    </row>
    <row r="343" spans="1:20">
      <c r="A343"/>
      <c r="B343" s="30" t="s">
        <v>841</v>
      </c>
      <c r="C343" t="s">
        <v>484</v>
      </c>
      <c r="D343" s="31"/>
      <c r="E343" s="31"/>
      <c r="F343" s="31">
        <v>3</v>
      </c>
      <c r="G343" s="31"/>
      <c r="H343" s="31">
        <f t="shared" si="6"/>
        <v>3</v>
      </c>
      <c r="I343" s="32">
        <v>8084</v>
      </c>
      <c r="J343" s="32">
        <f>(Tabla13[[#This Row],[CANTIDAD TOTAL]]*Tabla13[[#This Row],[PRECIO UNITARIO ESTIMADO]])</f>
        <v>24252</v>
      </c>
      <c r="K343" s="32"/>
      <c r="L343"/>
      <c r="M343" t="s">
        <v>519</v>
      </c>
      <c r="N343" s="33"/>
      <c r="O343" s="34"/>
      <c r="T343" s="5" t="s">
        <v>361</v>
      </c>
    </row>
    <row r="344" spans="1:20">
      <c r="A344"/>
      <c r="B344" s="30" t="s">
        <v>842</v>
      </c>
      <c r="C344" t="s">
        <v>484</v>
      </c>
      <c r="D344" s="31"/>
      <c r="E344" s="31"/>
      <c r="F344" s="31">
        <v>2</v>
      </c>
      <c r="G344" s="31"/>
      <c r="H344" s="31">
        <f t="shared" si="6"/>
        <v>2</v>
      </c>
      <c r="I344" s="32">
        <v>150000</v>
      </c>
      <c r="J344" s="32">
        <f>(Tabla13[[#This Row],[CANTIDAD TOTAL]]*Tabla13[[#This Row],[PRECIO UNITARIO ESTIMADO]])</f>
        <v>300000</v>
      </c>
      <c r="K344" s="32"/>
      <c r="L344"/>
      <c r="M344" t="s">
        <v>510</v>
      </c>
      <c r="N344" s="33"/>
      <c r="O344" s="34"/>
      <c r="T344" s="5" t="s">
        <v>362</v>
      </c>
    </row>
    <row r="345" spans="1:20">
      <c r="A345"/>
      <c r="B345" s="30" t="s">
        <v>843</v>
      </c>
      <c r="C345" t="s">
        <v>484</v>
      </c>
      <c r="D345" s="31">
        <v>13</v>
      </c>
      <c r="E345" s="31"/>
      <c r="F345" s="31"/>
      <c r="G345" s="31"/>
      <c r="H345" s="31">
        <f t="shared" si="6"/>
        <v>13</v>
      </c>
      <c r="I345" s="32">
        <v>6873.9246000000003</v>
      </c>
      <c r="J345" s="32">
        <f>(Tabla13[[#This Row],[CANTIDAD TOTAL]]*Tabla13[[#This Row],[PRECIO UNITARIO ESTIMADO]])</f>
        <v>89361.019800000009</v>
      </c>
      <c r="K345" s="32"/>
      <c r="L345"/>
      <c r="M345" t="s">
        <v>510</v>
      </c>
      <c r="N345" s="33"/>
      <c r="O345" s="34"/>
      <c r="T345" s="5" t="s">
        <v>363</v>
      </c>
    </row>
    <row r="346" spans="1:20">
      <c r="A346"/>
      <c r="B346" s="30" t="s">
        <v>844</v>
      </c>
      <c r="C346" t="s">
        <v>484</v>
      </c>
      <c r="D346" s="31">
        <v>10</v>
      </c>
      <c r="E346" s="31">
        <v>35</v>
      </c>
      <c r="F346" s="31">
        <v>62</v>
      </c>
      <c r="G346" s="31"/>
      <c r="H346" s="31">
        <f t="shared" si="6"/>
        <v>107</v>
      </c>
      <c r="I346" s="32">
        <v>7026.808</v>
      </c>
      <c r="J346" s="32">
        <f>(Tabla13[[#This Row],[CANTIDAD TOTAL]]*Tabla13[[#This Row],[PRECIO UNITARIO ESTIMADO]])</f>
        <v>751868.45600000001</v>
      </c>
      <c r="K346" s="32"/>
      <c r="L346"/>
      <c r="M346" t="s">
        <v>510</v>
      </c>
      <c r="N346" s="33"/>
      <c r="O346" s="34"/>
      <c r="T346" s="5" t="s">
        <v>364</v>
      </c>
    </row>
    <row r="347" spans="1:20">
      <c r="A347"/>
      <c r="B347" s="30" t="s">
        <v>845</v>
      </c>
      <c r="C347" t="s">
        <v>484</v>
      </c>
      <c r="D347" s="31"/>
      <c r="E347" s="31"/>
      <c r="F347" s="31">
        <v>76</v>
      </c>
      <c r="G347" s="31"/>
      <c r="H347" s="31">
        <f t="shared" si="6"/>
        <v>76</v>
      </c>
      <c r="I347" s="32">
        <v>5525</v>
      </c>
      <c r="J347" s="32">
        <f>(Tabla13[[#This Row],[CANTIDAD TOTAL]]*Tabla13[[#This Row],[PRECIO UNITARIO ESTIMADO]])</f>
        <v>419900</v>
      </c>
      <c r="K347" s="32"/>
      <c r="L347"/>
      <c r="M347" t="s">
        <v>519</v>
      </c>
      <c r="N347" s="33"/>
      <c r="O347" s="34"/>
      <c r="T347" s="5" t="s">
        <v>365</v>
      </c>
    </row>
    <row r="348" spans="1:20">
      <c r="A348"/>
      <c r="B348" s="30" t="s">
        <v>846</v>
      </c>
      <c r="C348" t="s">
        <v>484</v>
      </c>
      <c r="D348" s="31"/>
      <c r="E348" s="31"/>
      <c r="F348" s="31">
        <v>15</v>
      </c>
      <c r="G348" s="31"/>
      <c r="H348" s="31">
        <f t="shared" si="6"/>
        <v>15</v>
      </c>
      <c r="I348" s="32">
        <v>7440</v>
      </c>
      <c r="J348" s="32">
        <f>(Tabla13[[#This Row],[CANTIDAD TOTAL]]*Tabla13[[#This Row],[PRECIO UNITARIO ESTIMADO]])</f>
        <v>111600</v>
      </c>
      <c r="K348" s="32"/>
      <c r="L348"/>
      <c r="M348" t="s">
        <v>510</v>
      </c>
      <c r="N348" s="33"/>
      <c r="O348" s="34"/>
      <c r="T348" s="5" t="s">
        <v>366</v>
      </c>
    </row>
    <row r="349" spans="1:20">
      <c r="A349"/>
      <c r="B349" s="30" t="s">
        <v>847</v>
      </c>
      <c r="C349" t="s">
        <v>484</v>
      </c>
      <c r="D349" s="31"/>
      <c r="E349" s="31">
        <v>40</v>
      </c>
      <c r="F349" s="31"/>
      <c r="G349" s="31"/>
      <c r="H349" s="31">
        <f t="shared" si="6"/>
        <v>40</v>
      </c>
      <c r="I349" s="32">
        <v>584.83500000000004</v>
      </c>
      <c r="J349" s="32">
        <f>(Tabla13[[#This Row],[CANTIDAD TOTAL]]*Tabla13[[#This Row],[PRECIO UNITARIO ESTIMADO]])</f>
        <v>23393.4</v>
      </c>
      <c r="K349" s="32"/>
      <c r="L349"/>
      <c r="M349" t="s">
        <v>519</v>
      </c>
      <c r="N349" s="33"/>
      <c r="O349" s="34"/>
      <c r="T349" s="5" t="s">
        <v>367</v>
      </c>
    </row>
    <row r="350" spans="1:20">
      <c r="A350"/>
      <c r="B350" s="30" t="s">
        <v>848</v>
      </c>
      <c r="C350" t="s">
        <v>484</v>
      </c>
      <c r="D350" s="31"/>
      <c r="E350" s="31">
        <v>2</v>
      </c>
      <c r="F350" s="31">
        <v>0</v>
      </c>
      <c r="G350" s="31">
        <v>1</v>
      </c>
      <c r="H350" s="31">
        <f t="shared" si="6"/>
        <v>3</v>
      </c>
      <c r="I350" s="32">
        <v>10149.286666666667</v>
      </c>
      <c r="J350" s="32">
        <f>(Tabla13[[#This Row],[CANTIDAD TOTAL]]*Tabla13[[#This Row],[PRECIO UNITARIO ESTIMADO]])</f>
        <v>30447.86</v>
      </c>
      <c r="K350" s="32"/>
      <c r="L350"/>
      <c r="M350" t="s">
        <v>510</v>
      </c>
      <c r="N350" s="33"/>
      <c r="O350" s="34"/>
      <c r="T350" s="5" t="s">
        <v>368</v>
      </c>
    </row>
    <row r="351" spans="1:20">
      <c r="A351"/>
      <c r="B351" s="30" t="s">
        <v>849</v>
      </c>
      <c r="C351" t="s">
        <v>484</v>
      </c>
      <c r="D351" s="31"/>
      <c r="E351" s="31"/>
      <c r="F351" s="31">
        <v>1</v>
      </c>
      <c r="G351" s="31"/>
      <c r="H351" s="31">
        <f t="shared" si="6"/>
        <v>1</v>
      </c>
      <c r="I351" s="32">
        <v>9549</v>
      </c>
      <c r="J351" s="32">
        <f>(Tabla13[[#This Row],[CANTIDAD TOTAL]]*Tabla13[[#This Row],[PRECIO UNITARIO ESTIMADO]])</f>
        <v>9549</v>
      </c>
      <c r="K351" s="32"/>
      <c r="L351"/>
      <c r="M351" t="s">
        <v>519</v>
      </c>
      <c r="N351" s="33"/>
      <c r="O351" s="34"/>
      <c r="T351" s="5" t="s">
        <v>369</v>
      </c>
    </row>
    <row r="352" spans="1:20">
      <c r="A352" t="s">
        <v>291</v>
      </c>
      <c r="B352" s="30" t="s">
        <v>850</v>
      </c>
      <c r="C352" t="s">
        <v>484</v>
      </c>
      <c r="D352" s="31"/>
      <c r="E352" s="31">
        <v>3</v>
      </c>
      <c r="F352" s="31"/>
      <c r="G352" s="31"/>
      <c r="H352" s="31">
        <f t="shared" si="6"/>
        <v>3</v>
      </c>
      <c r="I352" s="32">
        <v>4429</v>
      </c>
      <c r="J352" s="32">
        <f>(Tabla13[[#This Row],[CANTIDAD TOTAL]]*Tabla13[[#This Row],[PRECIO UNITARIO ESTIMADO]])</f>
        <v>13287</v>
      </c>
      <c r="K352" s="32">
        <f>(J352+J353)</f>
        <v>18287</v>
      </c>
      <c r="L352" t="s">
        <v>513</v>
      </c>
      <c r="M352" t="s">
        <v>510</v>
      </c>
      <c r="N352" s="33"/>
      <c r="O352" s="34"/>
      <c r="T352" s="5" t="s">
        <v>370</v>
      </c>
    </row>
    <row r="353" spans="1:20">
      <c r="A353"/>
      <c r="B353" s="30" t="s">
        <v>851</v>
      </c>
      <c r="C353" t="s">
        <v>484</v>
      </c>
      <c r="D353" s="31"/>
      <c r="E353" s="31"/>
      <c r="F353" s="31">
        <v>1</v>
      </c>
      <c r="G353" s="31"/>
      <c r="H353" s="31">
        <f t="shared" si="6"/>
        <v>1</v>
      </c>
      <c r="I353" s="32">
        <v>5000</v>
      </c>
      <c r="J353" s="32">
        <f>(Tabla13[[#This Row],[CANTIDAD TOTAL]]*Tabla13[[#This Row],[PRECIO UNITARIO ESTIMADO]])</f>
        <v>5000</v>
      </c>
      <c r="K353" s="32"/>
      <c r="L353"/>
      <c r="M353" t="s">
        <v>510</v>
      </c>
      <c r="N353" s="33"/>
      <c r="O353" s="34"/>
      <c r="T353" s="5" t="s">
        <v>371</v>
      </c>
    </row>
    <row r="354" spans="1:20">
      <c r="A354" t="s">
        <v>311</v>
      </c>
      <c r="B354" s="30" t="s">
        <v>504</v>
      </c>
      <c r="C354" t="s">
        <v>484</v>
      </c>
      <c r="D354" s="31"/>
      <c r="E354" s="31"/>
      <c r="F354" s="31">
        <v>2</v>
      </c>
      <c r="G354" s="31"/>
      <c r="H354" s="31">
        <f t="shared" si="6"/>
        <v>2</v>
      </c>
      <c r="I354" s="32">
        <v>6000</v>
      </c>
      <c r="J354" s="32">
        <f>(Tabla13[[#This Row],[CANTIDAD TOTAL]]*Tabla13[[#This Row],[PRECIO UNITARIO ESTIMADO]])</f>
        <v>12000</v>
      </c>
      <c r="K354" s="32">
        <f>(J354+J355+J356+J357)</f>
        <v>292292.55</v>
      </c>
      <c r="L354" t="s">
        <v>515</v>
      </c>
      <c r="M354" t="s">
        <v>852</v>
      </c>
      <c r="N354" s="33"/>
      <c r="O354" s="34"/>
      <c r="T354" s="5" t="s">
        <v>372</v>
      </c>
    </row>
    <row r="355" spans="1:20">
      <c r="A355"/>
      <c r="B355" s="30" t="s">
        <v>853</v>
      </c>
      <c r="C355" t="s">
        <v>484</v>
      </c>
      <c r="D355" s="31"/>
      <c r="E355" s="31"/>
      <c r="F355" s="31">
        <v>16</v>
      </c>
      <c r="G355" s="31"/>
      <c r="H355" s="31">
        <f t="shared" si="6"/>
        <v>16</v>
      </c>
      <c r="I355" s="32">
        <v>6000</v>
      </c>
      <c r="J355" s="32">
        <f>(Tabla13[[#This Row],[CANTIDAD TOTAL]]*Tabla13[[#This Row],[PRECIO UNITARIO ESTIMADO]])</f>
        <v>96000</v>
      </c>
      <c r="K355" s="32"/>
      <c r="L355"/>
      <c r="M355" t="s">
        <v>510</v>
      </c>
      <c r="N355" s="33"/>
      <c r="O355" s="34"/>
      <c r="T355" s="5" t="s">
        <v>373</v>
      </c>
    </row>
    <row r="356" spans="1:20">
      <c r="A356"/>
      <c r="B356" s="30" t="s">
        <v>854</v>
      </c>
      <c r="C356" t="s">
        <v>484</v>
      </c>
      <c r="D356" s="31"/>
      <c r="E356" s="31"/>
      <c r="F356" s="31">
        <v>46</v>
      </c>
      <c r="G356" s="31">
        <v>69</v>
      </c>
      <c r="H356" s="31">
        <f t="shared" si="6"/>
        <v>115</v>
      </c>
      <c r="I356" s="32">
        <v>1575.15</v>
      </c>
      <c r="J356" s="32">
        <f>(Tabla13[[#This Row],[CANTIDAD TOTAL]]*Tabla13[[#This Row],[PRECIO UNITARIO ESTIMADO]])</f>
        <v>181142.25</v>
      </c>
      <c r="K356" s="32"/>
      <c r="L356"/>
      <c r="M356" t="s">
        <v>510</v>
      </c>
      <c r="N356" s="33"/>
      <c r="O356" s="34"/>
      <c r="T356" s="5" t="s">
        <v>374</v>
      </c>
    </row>
    <row r="357" spans="1:20">
      <c r="A357"/>
      <c r="B357" s="30" t="s">
        <v>855</v>
      </c>
      <c r="C357" t="s">
        <v>484</v>
      </c>
      <c r="D357" s="31"/>
      <c r="E357" s="31"/>
      <c r="F357" s="31">
        <v>1</v>
      </c>
      <c r="G357" s="31">
        <v>1</v>
      </c>
      <c r="H357" s="31">
        <f t="shared" si="6"/>
        <v>2</v>
      </c>
      <c r="I357" s="32">
        <v>1575.15</v>
      </c>
      <c r="J357" s="32">
        <f>(Tabla13[[#This Row],[CANTIDAD TOTAL]]*Tabla13[[#This Row],[PRECIO UNITARIO ESTIMADO]])</f>
        <v>3150.3</v>
      </c>
      <c r="K357" s="32"/>
      <c r="L357"/>
      <c r="M357" t="s">
        <v>510</v>
      </c>
      <c r="N357" s="33"/>
      <c r="O357" s="34"/>
      <c r="T357" s="5" t="s">
        <v>375</v>
      </c>
    </row>
    <row r="358" spans="1:20">
      <c r="A358" t="s">
        <v>312</v>
      </c>
      <c r="B358" s="30" t="s">
        <v>856</v>
      </c>
      <c r="C358" t="s">
        <v>484</v>
      </c>
      <c r="D358" s="31"/>
      <c r="E358" s="31"/>
      <c r="F358" s="31">
        <v>12</v>
      </c>
      <c r="G358" s="31">
        <v>20</v>
      </c>
      <c r="H358" s="31">
        <f t="shared" si="6"/>
        <v>32</v>
      </c>
      <c r="I358" s="32">
        <v>546.05200000000002</v>
      </c>
      <c r="J358" s="32">
        <f>(Tabla13[[#This Row],[CANTIDAD TOTAL]]*Tabla13[[#This Row],[PRECIO UNITARIO ESTIMADO]])</f>
        <v>17473.664000000001</v>
      </c>
      <c r="K358" s="32">
        <f>(J358)</f>
        <v>17473.664000000001</v>
      </c>
      <c r="L358" t="s">
        <v>513</v>
      </c>
      <c r="M358" t="s">
        <v>510</v>
      </c>
      <c r="N358" s="33"/>
      <c r="O358" s="34"/>
      <c r="T358" s="5" t="s">
        <v>376</v>
      </c>
    </row>
    <row r="359" spans="1:20" ht="30">
      <c r="A359" t="s">
        <v>857</v>
      </c>
      <c r="B359" s="30" t="s">
        <v>737</v>
      </c>
      <c r="C359" t="s">
        <v>484</v>
      </c>
      <c r="D359" s="31"/>
      <c r="E359" s="31"/>
      <c r="F359" s="31">
        <v>3</v>
      </c>
      <c r="G359" s="31">
        <v>3</v>
      </c>
      <c r="H359" s="31">
        <f t="shared" si="6"/>
        <v>6</v>
      </c>
      <c r="I359" s="32">
        <v>42000</v>
      </c>
      <c r="J359" s="32">
        <f>(Tabla13[[#This Row],[CANTIDAD TOTAL]]*Tabla13[[#This Row],[PRECIO UNITARIO ESTIMADO]])</f>
        <v>252000</v>
      </c>
      <c r="K359" s="32">
        <f xml:space="preserve"> (Tabla13[[#This Row],[COSTO TOTAL UNITARIO ESTIMADO]]+J360+J361+J362+J363+J364+J365+J366+J367+J368+J369+J370+J371+J372+J373+J374+J375+J376+J377+J378+J379+J380+J381+J382+J383+J384+J385+J386+J387+J388+J389)</f>
        <v>9633894.8333333321</v>
      </c>
      <c r="L359"/>
      <c r="M359" t="s">
        <v>510</v>
      </c>
      <c r="N359" s="29"/>
      <c r="O359" s="28"/>
    </row>
    <row r="360" spans="1:20" ht="30">
      <c r="A360"/>
      <c r="B360" s="30" t="s">
        <v>858</v>
      </c>
      <c r="C360" t="s">
        <v>529</v>
      </c>
      <c r="D360" s="31"/>
      <c r="E360" s="31"/>
      <c r="F360" s="31">
        <v>2</v>
      </c>
      <c r="G360" s="31">
        <v>6</v>
      </c>
      <c r="H360" s="31">
        <f t="shared" si="6"/>
        <v>8</v>
      </c>
      <c r="I360" s="32">
        <v>115511</v>
      </c>
      <c r="J360" s="32">
        <f>(Tabla13[[#This Row],[CANTIDAD TOTAL]]*Tabla13[[#This Row],[PRECIO UNITARIO ESTIMADO]])</f>
        <v>924088</v>
      </c>
      <c r="K360" s="32"/>
      <c r="L360" t="s">
        <v>549</v>
      </c>
      <c r="M360" t="s">
        <v>553</v>
      </c>
      <c r="N360" s="33"/>
      <c r="O360" s="34"/>
    </row>
    <row r="361" spans="1:20">
      <c r="A361"/>
      <c r="B361" s="30" t="s">
        <v>859</v>
      </c>
      <c r="C361" t="s">
        <v>529</v>
      </c>
      <c r="D361" s="31"/>
      <c r="E361" s="31"/>
      <c r="F361" s="31">
        <v>3</v>
      </c>
      <c r="G361" s="31">
        <v>3</v>
      </c>
      <c r="H361" s="31">
        <f t="shared" si="6"/>
        <v>6</v>
      </c>
      <c r="I361" s="32">
        <v>26252.5</v>
      </c>
      <c r="J361" s="32">
        <f>(Tabla13[[#This Row],[CANTIDAD TOTAL]]*Tabla13[[#This Row],[PRECIO UNITARIO ESTIMADO]])</f>
        <v>157515</v>
      </c>
      <c r="K361" s="32"/>
      <c r="L361"/>
      <c r="M361" t="s">
        <v>510</v>
      </c>
      <c r="N361" s="33"/>
      <c r="O361" s="34"/>
    </row>
    <row r="362" spans="1:20">
      <c r="A362"/>
      <c r="B362" s="30" t="s">
        <v>860</v>
      </c>
      <c r="C362" t="s">
        <v>529</v>
      </c>
      <c r="D362" s="31"/>
      <c r="E362" s="31"/>
      <c r="F362" s="31">
        <v>1</v>
      </c>
      <c r="G362" s="31"/>
      <c r="H362" s="31">
        <f t="shared" si="6"/>
        <v>1</v>
      </c>
      <c r="I362" s="32">
        <v>10501</v>
      </c>
      <c r="J362" s="32">
        <f>(Tabla13[[#This Row],[CANTIDAD TOTAL]]*Tabla13[[#This Row],[PRECIO UNITARIO ESTIMADO]])</f>
        <v>10501</v>
      </c>
      <c r="K362" s="32"/>
      <c r="L362"/>
      <c r="M362" t="s">
        <v>510</v>
      </c>
      <c r="N362" s="33"/>
      <c r="O362" s="34"/>
    </row>
    <row r="363" spans="1:20">
      <c r="A363"/>
      <c r="B363" s="30" t="s">
        <v>861</v>
      </c>
      <c r="C363" t="s">
        <v>529</v>
      </c>
      <c r="D363" s="31"/>
      <c r="E363" s="31"/>
      <c r="F363" s="31">
        <v>3</v>
      </c>
      <c r="G363" s="31">
        <v>3</v>
      </c>
      <c r="H363" s="31">
        <f t="shared" si="6"/>
        <v>6</v>
      </c>
      <c r="I363" s="32">
        <v>31503</v>
      </c>
      <c r="J363" s="32">
        <f>(Tabla13[[#This Row],[CANTIDAD TOTAL]]*Tabla13[[#This Row],[PRECIO UNITARIO ESTIMADO]])</f>
        <v>189018</v>
      </c>
      <c r="K363" s="32"/>
      <c r="L363"/>
      <c r="M363" t="s">
        <v>510</v>
      </c>
      <c r="N363" s="33"/>
      <c r="O363" s="34"/>
    </row>
    <row r="364" spans="1:20">
      <c r="A364"/>
      <c r="B364" s="30" t="s">
        <v>862</v>
      </c>
      <c r="C364" t="s">
        <v>863</v>
      </c>
      <c r="D364" s="31"/>
      <c r="E364" s="31"/>
      <c r="F364" s="31">
        <v>20</v>
      </c>
      <c r="G364" s="31"/>
      <c r="H364" s="31">
        <f t="shared" si="6"/>
        <v>20</v>
      </c>
      <c r="I364" s="32">
        <v>17250</v>
      </c>
      <c r="J364" s="32">
        <f>(Tabla13[[#This Row],[CANTIDAD TOTAL]]*Tabla13[[#This Row],[PRECIO UNITARIO ESTIMADO]])</f>
        <v>345000</v>
      </c>
      <c r="K364" s="32"/>
      <c r="L364"/>
      <c r="M364" t="s">
        <v>510</v>
      </c>
      <c r="N364" s="33"/>
      <c r="O364" s="34"/>
    </row>
    <row r="365" spans="1:20">
      <c r="A365"/>
      <c r="B365" s="30" t="s">
        <v>864</v>
      </c>
      <c r="C365" t="s">
        <v>529</v>
      </c>
      <c r="D365" s="31"/>
      <c r="E365" s="31"/>
      <c r="F365" s="31">
        <v>1</v>
      </c>
      <c r="G365" s="31"/>
      <c r="H365" s="31">
        <f t="shared" si="6"/>
        <v>1</v>
      </c>
      <c r="I365" s="32">
        <v>345000</v>
      </c>
      <c r="J365" s="32">
        <f>(Tabla13[[#This Row],[CANTIDAD TOTAL]]*Tabla13[[#This Row],[PRECIO UNITARIO ESTIMADO]])</f>
        <v>345000</v>
      </c>
      <c r="K365" s="32"/>
      <c r="L365"/>
      <c r="M365" t="s">
        <v>510</v>
      </c>
      <c r="N365" s="33"/>
      <c r="O365" s="34"/>
    </row>
    <row r="366" spans="1:20">
      <c r="A366"/>
      <c r="B366" s="30" t="s">
        <v>865</v>
      </c>
      <c r="C366" t="s">
        <v>529</v>
      </c>
      <c r="D366" s="31"/>
      <c r="E366" s="31"/>
      <c r="F366" s="31">
        <v>5</v>
      </c>
      <c r="G366" s="31">
        <v>3</v>
      </c>
      <c r="H366" s="31">
        <f t="shared" si="6"/>
        <v>8</v>
      </c>
      <c r="I366" s="32">
        <v>115511</v>
      </c>
      <c r="J366" s="32">
        <f>(Tabla13[[#This Row],[CANTIDAD TOTAL]]*Tabla13[[#This Row],[PRECIO UNITARIO ESTIMADO]])</f>
        <v>924088</v>
      </c>
      <c r="K366" s="32"/>
      <c r="L366"/>
      <c r="M366" s="27" t="s">
        <v>866</v>
      </c>
      <c r="N366" s="33"/>
      <c r="O366" s="34"/>
    </row>
    <row r="367" spans="1:20" ht="45">
      <c r="A367"/>
      <c r="B367" s="30" t="s">
        <v>867</v>
      </c>
      <c r="C367" t="s">
        <v>529</v>
      </c>
      <c r="D367" s="31"/>
      <c r="E367" s="31"/>
      <c r="F367" s="31">
        <v>1</v>
      </c>
      <c r="G367" s="31"/>
      <c r="H367" s="31">
        <f t="shared" si="6"/>
        <v>1</v>
      </c>
      <c r="I367" s="32">
        <v>115511</v>
      </c>
      <c r="J367" s="32">
        <f>(Tabla13[[#This Row],[CANTIDAD TOTAL]]*Tabla13[[#This Row],[PRECIO UNITARIO ESTIMADO]])</f>
        <v>115511</v>
      </c>
      <c r="K367" s="32"/>
      <c r="L367"/>
      <c r="M367" t="s">
        <v>510</v>
      </c>
      <c r="N367" s="33"/>
      <c r="O367" s="34"/>
    </row>
    <row r="368" spans="1:20" ht="30">
      <c r="A368"/>
      <c r="B368" s="30" t="s">
        <v>868</v>
      </c>
      <c r="C368" t="s">
        <v>529</v>
      </c>
      <c r="D368" s="31"/>
      <c r="E368" s="31"/>
      <c r="F368" s="31">
        <v>1</v>
      </c>
      <c r="G368" s="31"/>
      <c r="H368" s="31">
        <f t="shared" si="6"/>
        <v>1</v>
      </c>
      <c r="I368" s="32">
        <v>115511</v>
      </c>
      <c r="J368" s="32">
        <f>(Tabla13[[#This Row],[CANTIDAD TOTAL]]*Tabla13[[#This Row],[PRECIO UNITARIO ESTIMADO]])</f>
        <v>115511</v>
      </c>
      <c r="K368" s="32"/>
      <c r="L368"/>
      <c r="M368" t="s">
        <v>510</v>
      </c>
      <c r="N368" s="33"/>
      <c r="O368" s="34"/>
    </row>
    <row r="369" spans="1:15">
      <c r="A369"/>
      <c r="B369" s="30" t="s">
        <v>869</v>
      </c>
      <c r="C369" t="s">
        <v>529</v>
      </c>
      <c r="D369" s="31"/>
      <c r="E369" s="31"/>
      <c r="F369" s="31">
        <v>3</v>
      </c>
      <c r="G369" s="31"/>
      <c r="H369" s="31">
        <f t="shared" si="6"/>
        <v>3</v>
      </c>
      <c r="I369" s="32">
        <v>115511</v>
      </c>
      <c r="J369" s="32">
        <f>(Tabla13[[#This Row],[CANTIDAD TOTAL]]*Tabla13[[#This Row],[PRECIO UNITARIO ESTIMADO]])</f>
        <v>346533</v>
      </c>
      <c r="K369" s="32"/>
      <c r="L369"/>
      <c r="M369" t="s">
        <v>510</v>
      </c>
      <c r="N369" s="33"/>
      <c r="O369" s="34"/>
    </row>
    <row r="370" spans="1:15" ht="30">
      <c r="A370"/>
      <c r="B370" s="30" t="s">
        <v>870</v>
      </c>
      <c r="C370" t="s">
        <v>529</v>
      </c>
      <c r="D370" s="31"/>
      <c r="E370" s="31"/>
      <c r="F370" s="31">
        <v>3</v>
      </c>
      <c r="G370" s="31"/>
      <c r="H370" s="31">
        <f t="shared" si="6"/>
        <v>3</v>
      </c>
      <c r="I370" s="32">
        <v>115511</v>
      </c>
      <c r="J370" s="32">
        <f>(Tabla13[[#This Row],[CANTIDAD TOTAL]]*Tabla13[[#This Row],[PRECIO UNITARIO ESTIMADO]])</f>
        <v>346533</v>
      </c>
      <c r="K370" s="32"/>
      <c r="L370"/>
      <c r="M370" t="s">
        <v>510</v>
      </c>
      <c r="N370" s="33"/>
      <c r="O370" s="34"/>
    </row>
    <row r="371" spans="1:15" ht="30">
      <c r="A371"/>
      <c r="B371" s="30" t="s">
        <v>871</v>
      </c>
      <c r="C371" t="s">
        <v>529</v>
      </c>
      <c r="D371" s="31"/>
      <c r="E371" s="31"/>
      <c r="F371" s="31">
        <v>3</v>
      </c>
      <c r="G371" s="31"/>
      <c r="H371" s="31">
        <f t="shared" si="6"/>
        <v>3</v>
      </c>
      <c r="I371" s="32">
        <v>115511</v>
      </c>
      <c r="J371" s="32">
        <f>(Tabla13[[#This Row],[CANTIDAD TOTAL]]*Tabla13[[#This Row],[PRECIO UNITARIO ESTIMADO]])</f>
        <v>346533</v>
      </c>
      <c r="K371" s="32"/>
      <c r="L371"/>
      <c r="M371" t="s">
        <v>872</v>
      </c>
      <c r="N371" s="33"/>
      <c r="O371" s="34"/>
    </row>
    <row r="372" spans="1:15" ht="30">
      <c r="A372"/>
      <c r="B372" s="30" t="s">
        <v>873</v>
      </c>
      <c r="C372" t="s">
        <v>529</v>
      </c>
      <c r="D372" s="31"/>
      <c r="E372" s="31"/>
      <c r="F372" s="31">
        <v>2</v>
      </c>
      <c r="G372" s="31"/>
      <c r="H372" s="31">
        <f t="shared" si="6"/>
        <v>2</v>
      </c>
      <c r="I372" s="32">
        <v>115511</v>
      </c>
      <c r="J372" s="32">
        <f>(Tabla13[[#This Row],[CANTIDAD TOTAL]]*Tabla13[[#This Row],[PRECIO UNITARIO ESTIMADO]])</f>
        <v>231022</v>
      </c>
      <c r="K372" s="32"/>
      <c r="L372"/>
      <c r="M372" t="s">
        <v>872</v>
      </c>
      <c r="N372" s="33"/>
      <c r="O372" s="34"/>
    </row>
    <row r="373" spans="1:15">
      <c r="A373"/>
      <c r="B373" s="30" t="s">
        <v>874</v>
      </c>
      <c r="C373" t="s">
        <v>529</v>
      </c>
      <c r="D373" s="31"/>
      <c r="E373" s="31"/>
      <c r="F373" s="31">
        <v>1</v>
      </c>
      <c r="G373" s="31"/>
      <c r="H373" s="31">
        <f t="shared" si="6"/>
        <v>1</v>
      </c>
      <c r="I373" s="32">
        <v>89258.5</v>
      </c>
      <c r="J373" s="32">
        <f>(Tabla13[[#This Row],[CANTIDAD TOTAL]]*Tabla13[[#This Row],[PRECIO UNITARIO ESTIMADO]])</f>
        <v>89258.5</v>
      </c>
      <c r="K373" s="32"/>
      <c r="L373"/>
      <c r="M373" t="s">
        <v>510</v>
      </c>
      <c r="N373" s="33"/>
      <c r="O373" s="34"/>
    </row>
    <row r="374" spans="1:15" ht="30">
      <c r="A374"/>
      <c r="B374" s="30" t="s">
        <v>875</v>
      </c>
      <c r="C374" t="s">
        <v>529</v>
      </c>
      <c r="D374" s="31"/>
      <c r="E374" s="31"/>
      <c r="F374" s="31">
        <v>23</v>
      </c>
      <c r="G374" s="31">
        <v>22</v>
      </c>
      <c r="H374" s="31">
        <f t="shared" si="6"/>
        <v>45</v>
      </c>
      <c r="I374" s="32">
        <v>4000</v>
      </c>
      <c r="J374" s="32">
        <f>(Tabla13[[#This Row],[CANTIDAD TOTAL]]*Tabla13[[#This Row],[PRECIO UNITARIO ESTIMADO]])</f>
        <v>180000</v>
      </c>
      <c r="K374" s="32"/>
      <c r="L374"/>
      <c r="M374" t="s">
        <v>510</v>
      </c>
      <c r="N374" s="33"/>
      <c r="O374" s="34"/>
    </row>
    <row r="375" spans="1:15">
      <c r="A375"/>
      <c r="B375" s="30" t="s">
        <v>876</v>
      </c>
      <c r="C375" t="s">
        <v>529</v>
      </c>
      <c r="D375" s="31"/>
      <c r="E375" s="31"/>
      <c r="F375" s="31">
        <v>1</v>
      </c>
      <c r="G375" s="31">
        <v>1</v>
      </c>
      <c r="H375" s="31">
        <f t="shared" si="6"/>
        <v>2</v>
      </c>
      <c r="I375" s="32">
        <v>25000</v>
      </c>
      <c r="J375" s="32">
        <f>(Tabla13[[#This Row],[CANTIDAD TOTAL]]*Tabla13[[#This Row],[PRECIO UNITARIO ESTIMADO]])</f>
        <v>50000</v>
      </c>
      <c r="K375" s="32"/>
      <c r="L375"/>
      <c r="M375" t="s">
        <v>626</v>
      </c>
      <c r="N375" s="33"/>
      <c r="O375" s="34"/>
    </row>
    <row r="376" spans="1:15">
      <c r="A376"/>
      <c r="B376" s="30" t="s">
        <v>877</v>
      </c>
      <c r="C376" t="s">
        <v>529</v>
      </c>
      <c r="D376" s="31"/>
      <c r="E376" s="31"/>
      <c r="F376" s="31">
        <v>2</v>
      </c>
      <c r="G376" s="31"/>
      <c r="H376" s="31">
        <f t="shared" si="6"/>
        <v>2</v>
      </c>
      <c r="I376" s="32">
        <v>6000</v>
      </c>
      <c r="J376" s="32">
        <f>(Tabla13[[#This Row],[CANTIDAD TOTAL]]*Tabla13[[#This Row],[PRECIO UNITARIO ESTIMADO]])</f>
        <v>12000</v>
      </c>
      <c r="K376" s="32"/>
      <c r="L376"/>
      <c r="M376" t="s">
        <v>510</v>
      </c>
      <c r="N376" s="33"/>
      <c r="O376" s="34"/>
    </row>
    <row r="377" spans="1:15">
      <c r="A377"/>
      <c r="B377" s="30" t="s">
        <v>878</v>
      </c>
      <c r="C377" t="s">
        <v>529</v>
      </c>
      <c r="D377" s="31"/>
      <c r="E377" s="31"/>
      <c r="F377" s="31">
        <v>81</v>
      </c>
      <c r="G377" s="31">
        <v>47</v>
      </c>
      <c r="H377" s="31">
        <f t="shared" si="6"/>
        <v>128</v>
      </c>
      <c r="I377" s="32">
        <v>3166.6666666666665</v>
      </c>
      <c r="J377" s="32">
        <f>(Tabla13[[#This Row],[CANTIDAD TOTAL]]*Tabla13[[#This Row],[PRECIO UNITARIO ESTIMADO]])</f>
        <v>405333.33333333331</v>
      </c>
      <c r="K377" s="32"/>
      <c r="L377"/>
      <c r="M377" t="s">
        <v>510</v>
      </c>
      <c r="N377" s="33"/>
      <c r="O377" s="34"/>
    </row>
    <row r="378" spans="1:15">
      <c r="A378"/>
      <c r="B378" s="30" t="s">
        <v>879</v>
      </c>
      <c r="C378" t="s">
        <v>529</v>
      </c>
      <c r="D378" s="31"/>
      <c r="E378" s="31"/>
      <c r="F378" s="31">
        <v>24</v>
      </c>
      <c r="G378" s="31"/>
      <c r="H378" s="31">
        <f t="shared" si="6"/>
        <v>24</v>
      </c>
      <c r="I378" s="32">
        <v>2000</v>
      </c>
      <c r="J378" s="32">
        <f>(Tabla13[[#This Row],[CANTIDAD TOTAL]]*Tabla13[[#This Row],[PRECIO UNITARIO ESTIMADO]])</f>
        <v>48000</v>
      </c>
      <c r="K378" s="32"/>
      <c r="L378"/>
      <c r="M378" t="s">
        <v>510</v>
      </c>
      <c r="N378" s="33"/>
      <c r="O378" s="34"/>
    </row>
    <row r="379" spans="1:15">
      <c r="A379"/>
      <c r="B379" s="30" t="s">
        <v>880</v>
      </c>
      <c r="C379" t="s">
        <v>529</v>
      </c>
      <c r="D379" s="31"/>
      <c r="E379" s="31"/>
      <c r="F379" s="31">
        <v>12</v>
      </c>
      <c r="G379" s="31">
        <v>10</v>
      </c>
      <c r="H379" s="31">
        <f t="shared" si="6"/>
        <v>22</v>
      </c>
      <c r="I379" s="32">
        <v>33725</v>
      </c>
      <c r="J379" s="32">
        <f>(Tabla13[[#This Row],[CANTIDAD TOTAL]]*Tabla13[[#This Row],[PRECIO UNITARIO ESTIMADO]])</f>
        <v>741950</v>
      </c>
      <c r="K379" s="32"/>
      <c r="L379"/>
      <c r="M379" t="s">
        <v>510</v>
      </c>
      <c r="N379" s="33"/>
      <c r="O379" s="34"/>
    </row>
    <row r="380" spans="1:15" ht="30">
      <c r="A380"/>
      <c r="B380" s="30" t="s">
        <v>881</v>
      </c>
      <c r="C380" t="s">
        <v>484</v>
      </c>
      <c r="D380" s="31"/>
      <c r="E380" s="31"/>
      <c r="F380" s="31">
        <v>0</v>
      </c>
      <c r="G380" s="31">
        <v>1</v>
      </c>
      <c r="H380" s="31">
        <f t="shared" si="6"/>
        <v>1</v>
      </c>
      <c r="I380" s="32">
        <v>16000</v>
      </c>
      <c r="J380" s="32">
        <f>(Tabla13[[#This Row],[CANTIDAD TOTAL]]*Tabla13[[#This Row],[PRECIO UNITARIO ESTIMADO]])</f>
        <v>16000</v>
      </c>
      <c r="K380" s="32"/>
      <c r="L380"/>
      <c r="M380" t="s">
        <v>510</v>
      </c>
      <c r="N380" s="33"/>
      <c r="O380" s="34"/>
    </row>
    <row r="381" spans="1:15">
      <c r="A381"/>
      <c r="B381" s="30" t="s">
        <v>882</v>
      </c>
      <c r="C381" t="s">
        <v>529</v>
      </c>
      <c r="D381" s="31"/>
      <c r="E381" s="31"/>
      <c r="F381" s="31">
        <v>3</v>
      </c>
      <c r="G381" s="31">
        <v>3</v>
      </c>
      <c r="H381" s="31">
        <f t="shared" si="6"/>
        <v>6</v>
      </c>
      <c r="I381" s="32">
        <v>22000</v>
      </c>
      <c r="J381" s="32">
        <f>(Tabla13[[#This Row],[CANTIDAD TOTAL]]*Tabla13[[#This Row],[PRECIO UNITARIO ESTIMADO]])</f>
        <v>132000</v>
      </c>
      <c r="K381" s="32"/>
      <c r="L381"/>
      <c r="M381" t="s">
        <v>510</v>
      </c>
      <c r="N381" s="33"/>
      <c r="O381" s="34"/>
    </row>
    <row r="382" spans="1:15">
      <c r="A382"/>
      <c r="B382" s="30" t="s">
        <v>883</v>
      </c>
      <c r="C382" t="s">
        <v>529</v>
      </c>
      <c r="D382" s="31"/>
      <c r="E382" s="31"/>
      <c r="F382" s="31">
        <v>12</v>
      </c>
      <c r="G382" s="31">
        <v>12</v>
      </c>
      <c r="H382" s="31">
        <f t="shared" si="6"/>
        <v>24</v>
      </c>
      <c r="I382" s="32">
        <v>20000</v>
      </c>
      <c r="J382" s="32">
        <f>(Tabla13[[#This Row],[CANTIDAD TOTAL]]*Tabla13[[#This Row],[PRECIO UNITARIO ESTIMADO]])</f>
        <v>480000</v>
      </c>
      <c r="K382" s="32"/>
      <c r="L382"/>
      <c r="M382" t="s">
        <v>510</v>
      </c>
      <c r="N382" s="33"/>
      <c r="O382" s="34"/>
    </row>
    <row r="383" spans="1:15">
      <c r="A383"/>
      <c r="B383" s="30" t="s">
        <v>884</v>
      </c>
      <c r="C383" t="s">
        <v>529</v>
      </c>
      <c r="D383" s="31"/>
      <c r="E383" s="31"/>
      <c r="F383" s="31">
        <v>6</v>
      </c>
      <c r="G383" s="31">
        <v>6</v>
      </c>
      <c r="H383" s="31">
        <f t="shared" si="6"/>
        <v>12</v>
      </c>
      <c r="I383" s="32">
        <v>25500</v>
      </c>
      <c r="J383" s="32">
        <f>(Tabla13[[#This Row],[CANTIDAD TOTAL]]*Tabla13[[#This Row],[PRECIO UNITARIO ESTIMADO]])</f>
        <v>306000</v>
      </c>
      <c r="K383" s="32"/>
      <c r="L383"/>
      <c r="M383" t="s">
        <v>510</v>
      </c>
      <c r="N383" s="33"/>
      <c r="O383" s="34"/>
    </row>
    <row r="384" spans="1:15">
      <c r="A384"/>
      <c r="B384" s="30" t="s">
        <v>885</v>
      </c>
      <c r="C384" t="s">
        <v>529</v>
      </c>
      <c r="D384" s="31"/>
      <c r="E384" s="31"/>
      <c r="F384" s="31">
        <v>3</v>
      </c>
      <c r="G384" s="31"/>
      <c r="H384" s="31">
        <f t="shared" si="6"/>
        <v>3</v>
      </c>
      <c r="I384" s="32">
        <v>25500</v>
      </c>
      <c r="J384" s="32">
        <f>(Tabla13[[#This Row],[CANTIDAD TOTAL]]*Tabla13[[#This Row],[PRECIO UNITARIO ESTIMADO]])</f>
        <v>76500</v>
      </c>
      <c r="K384" s="32"/>
      <c r="L384"/>
      <c r="M384" t="s">
        <v>553</v>
      </c>
      <c r="N384" s="33"/>
      <c r="O384" s="34"/>
    </row>
    <row r="385" spans="1:15">
      <c r="A385"/>
      <c r="B385" s="30" t="s">
        <v>886</v>
      </c>
      <c r="C385" t="s">
        <v>529</v>
      </c>
      <c r="D385" s="31"/>
      <c r="E385" s="31"/>
      <c r="F385" s="31">
        <v>30</v>
      </c>
      <c r="G385" s="31">
        <v>30</v>
      </c>
      <c r="H385" s="31">
        <f t="shared" si="6"/>
        <v>60</v>
      </c>
      <c r="I385" s="32">
        <v>21000</v>
      </c>
      <c r="J385" s="32">
        <f>(Tabla13[[#This Row],[CANTIDAD TOTAL]]*Tabla13[[#This Row],[PRECIO UNITARIO ESTIMADO]])</f>
        <v>1260000</v>
      </c>
      <c r="K385" s="32"/>
      <c r="L385"/>
      <c r="M385" t="s">
        <v>519</v>
      </c>
      <c r="N385" s="33"/>
      <c r="O385" s="34"/>
    </row>
    <row r="386" spans="1:15">
      <c r="A386"/>
      <c r="B386" s="30" t="s">
        <v>887</v>
      </c>
      <c r="C386" t="s">
        <v>529</v>
      </c>
      <c r="D386" s="31"/>
      <c r="E386" s="31"/>
      <c r="F386" s="31">
        <v>15</v>
      </c>
      <c r="G386" s="31">
        <v>15</v>
      </c>
      <c r="H386" s="31">
        <f t="shared" si="6"/>
        <v>30</v>
      </c>
      <c r="I386" s="32">
        <v>25500</v>
      </c>
      <c r="J386" s="32">
        <f>(Tabla13[[#This Row],[CANTIDAD TOTAL]]*Tabla13[[#This Row],[PRECIO UNITARIO ESTIMADO]])</f>
        <v>765000</v>
      </c>
      <c r="K386" s="32"/>
      <c r="L386"/>
      <c r="M386" t="s">
        <v>510</v>
      </c>
      <c r="N386" s="33"/>
      <c r="O386" s="34"/>
    </row>
    <row r="387" spans="1:15">
      <c r="A387"/>
      <c r="B387" s="30" t="s">
        <v>888</v>
      </c>
      <c r="C387" t="s">
        <v>529</v>
      </c>
      <c r="D387" s="31"/>
      <c r="E387" s="31"/>
      <c r="F387" s="31">
        <v>3</v>
      </c>
      <c r="G387" s="31">
        <v>3</v>
      </c>
      <c r="H387" s="31">
        <f t="shared" si="6"/>
        <v>6</v>
      </c>
      <c r="I387" s="32">
        <v>25500</v>
      </c>
      <c r="J387" s="32">
        <f>(Tabla13[[#This Row],[CANTIDAD TOTAL]]*Tabla13[[#This Row],[PRECIO UNITARIO ESTIMADO]])</f>
        <v>153000</v>
      </c>
      <c r="K387" s="32"/>
      <c r="L387"/>
      <c r="M387" t="s">
        <v>553</v>
      </c>
      <c r="N387" s="33"/>
      <c r="O387" s="34"/>
    </row>
    <row r="388" spans="1:15" ht="30">
      <c r="A388"/>
      <c r="B388" s="30" t="s">
        <v>889</v>
      </c>
      <c r="C388" t="s">
        <v>529</v>
      </c>
      <c r="D388" s="31"/>
      <c r="E388" s="31"/>
      <c r="F388" s="31">
        <v>3</v>
      </c>
      <c r="G388" s="31"/>
      <c r="H388" s="31">
        <f t="shared" si="6"/>
        <v>3</v>
      </c>
      <c r="I388" s="32">
        <v>45000</v>
      </c>
      <c r="J388" s="32">
        <f>(Tabla13[[#This Row],[CANTIDAD TOTAL]]*Tabla13[[#This Row],[PRECIO UNITARIO ESTIMADO]])</f>
        <v>135000</v>
      </c>
      <c r="K388" s="32"/>
      <c r="L388"/>
      <c r="M388" t="s">
        <v>553</v>
      </c>
      <c r="N388" s="33"/>
      <c r="O388" s="34"/>
    </row>
    <row r="389" spans="1:15" ht="30">
      <c r="A389"/>
      <c r="B389" s="30" t="s">
        <v>890</v>
      </c>
      <c r="C389" t="s">
        <v>529</v>
      </c>
      <c r="D389" s="31"/>
      <c r="E389" s="31"/>
      <c r="F389" s="31">
        <v>3</v>
      </c>
      <c r="G389" s="31"/>
      <c r="H389" s="31">
        <f t="shared" si="6"/>
        <v>3</v>
      </c>
      <c r="I389" s="32">
        <v>45000</v>
      </c>
      <c r="J389" s="32">
        <f>(Tabla13[[#This Row],[CANTIDAD TOTAL]]*Tabla13[[#This Row],[PRECIO UNITARIO ESTIMADO]])</f>
        <v>135000</v>
      </c>
      <c r="K389" s="32"/>
      <c r="L389"/>
      <c r="M389" t="s">
        <v>510</v>
      </c>
      <c r="N389" s="33"/>
      <c r="O389" s="34"/>
    </row>
    <row r="390" spans="1:15" ht="30">
      <c r="A390" t="s">
        <v>319</v>
      </c>
      <c r="B390" s="30" t="s">
        <v>891</v>
      </c>
      <c r="C390" t="s">
        <v>484</v>
      </c>
      <c r="D390" s="31"/>
      <c r="E390" s="31"/>
      <c r="F390" s="31"/>
      <c r="G390" s="31">
        <v>1</v>
      </c>
      <c r="H390" s="31">
        <f t="shared" si="6"/>
        <v>1</v>
      </c>
      <c r="I390" s="32">
        <v>16200000</v>
      </c>
      <c r="J390" s="32">
        <f>(Tabla13[[#This Row],[CANTIDAD TOTAL]]*Tabla13[[#This Row],[PRECIO UNITARIO ESTIMADO]])</f>
        <v>16200000</v>
      </c>
      <c r="K390" s="32">
        <f>(J390+J391)</f>
        <v>16543500</v>
      </c>
      <c r="L390" t="s">
        <v>549</v>
      </c>
      <c r="M390" t="s">
        <v>510</v>
      </c>
      <c r="N390" s="33"/>
      <c r="O390" s="34"/>
    </row>
    <row r="391" spans="1:15">
      <c r="A391"/>
      <c r="B391" s="30" t="s">
        <v>892</v>
      </c>
      <c r="C391" t="s">
        <v>529</v>
      </c>
      <c r="D391" s="31"/>
      <c r="E391" s="31"/>
      <c r="F391" s="31">
        <v>3</v>
      </c>
      <c r="G391" s="31"/>
      <c r="H391" s="31">
        <f t="shared" si="6"/>
        <v>3</v>
      </c>
      <c r="I391" s="32">
        <v>114500</v>
      </c>
      <c r="J391" s="32">
        <f>(Tabla13[[#This Row],[CANTIDAD TOTAL]]*Tabla13[[#This Row],[PRECIO UNITARIO ESTIMADO]])</f>
        <v>343500</v>
      </c>
      <c r="K391" s="32"/>
      <c r="L391"/>
      <c r="M391" t="s">
        <v>510</v>
      </c>
      <c r="N391" s="33"/>
      <c r="O391" s="34"/>
    </row>
    <row r="392" spans="1:15">
      <c r="A392" t="s">
        <v>329</v>
      </c>
      <c r="B392" s="30" t="s">
        <v>893</v>
      </c>
      <c r="C392" t="s">
        <v>484</v>
      </c>
      <c r="D392" s="31"/>
      <c r="E392" s="31"/>
      <c r="F392" s="31">
        <v>1667</v>
      </c>
      <c r="G392" s="31">
        <v>1667</v>
      </c>
      <c r="H392" s="31">
        <f t="shared" si="6"/>
        <v>3334</v>
      </c>
      <c r="I392" s="32">
        <v>23</v>
      </c>
      <c r="J392" s="32">
        <f>(Tabla13[[#This Row],[CANTIDAD TOTAL]]*Tabla13[[#This Row],[PRECIO UNITARIO ESTIMADO]])</f>
        <v>76682</v>
      </c>
      <c r="K392" s="32">
        <f>(J392+J393+J394+J395+J396+J397+J398+J399+J400+J401+J402+J403+J404+J405+J406+J407+J408+J409+J410+J411+J412+J413+J414+J415+J416+J417)</f>
        <v>3011199.37</v>
      </c>
      <c r="L392" t="s">
        <v>522</v>
      </c>
      <c r="M392" t="s">
        <v>510</v>
      </c>
      <c r="N392" s="33"/>
      <c r="O392" s="34"/>
    </row>
    <row r="393" spans="1:15" ht="30">
      <c r="A393"/>
      <c r="B393" s="30" t="s">
        <v>894</v>
      </c>
      <c r="C393" t="s">
        <v>484</v>
      </c>
      <c r="D393" s="31"/>
      <c r="E393" s="31">
        <v>40</v>
      </c>
      <c r="F393" s="31"/>
      <c r="G393" s="31"/>
      <c r="H393" s="31">
        <f t="shared" si="6"/>
        <v>40</v>
      </c>
      <c r="I393" s="32">
        <v>106.2</v>
      </c>
      <c r="J393" s="32">
        <f>(Tabla13[[#This Row],[CANTIDAD TOTAL]]*Tabla13[[#This Row],[PRECIO UNITARIO ESTIMADO]])</f>
        <v>4248</v>
      </c>
      <c r="K393" s="32"/>
      <c r="L393"/>
      <c r="M393" t="s">
        <v>510</v>
      </c>
      <c r="N393" s="33"/>
      <c r="O393" s="34"/>
    </row>
    <row r="394" spans="1:15">
      <c r="A394"/>
      <c r="B394" s="30" t="s">
        <v>895</v>
      </c>
      <c r="C394" t="s">
        <v>484</v>
      </c>
      <c r="D394" s="31">
        <v>5000</v>
      </c>
      <c r="E394" s="31"/>
      <c r="F394" s="31"/>
      <c r="G394" s="31"/>
      <c r="H394" s="31">
        <f t="shared" si="6"/>
        <v>5000</v>
      </c>
      <c r="I394" s="32">
        <v>8.1419999999999995</v>
      </c>
      <c r="J394" s="32">
        <f>(Tabla13[[#This Row],[CANTIDAD TOTAL]]*Tabla13[[#This Row],[PRECIO UNITARIO ESTIMADO]])</f>
        <v>40710</v>
      </c>
      <c r="K394" s="32"/>
      <c r="L394"/>
      <c r="M394" t="s">
        <v>510</v>
      </c>
      <c r="N394" s="33"/>
      <c r="O394" s="34"/>
    </row>
    <row r="395" spans="1:15" ht="30">
      <c r="A395"/>
      <c r="B395" s="30" t="s">
        <v>896</v>
      </c>
      <c r="C395" t="s">
        <v>484</v>
      </c>
      <c r="D395" s="31">
        <v>2</v>
      </c>
      <c r="E395" s="31"/>
      <c r="F395" s="31"/>
      <c r="G395" s="31"/>
      <c r="H395" s="31">
        <f t="shared" si="6"/>
        <v>2</v>
      </c>
      <c r="I395" s="32">
        <v>1388.86</v>
      </c>
      <c r="J395" s="32">
        <f>(Tabla13[[#This Row],[CANTIDAD TOTAL]]*Tabla13[[#This Row],[PRECIO UNITARIO ESTIMADO]])</f>
        <v>2777.72</v>
      </c>
      <c r="K395" s="32"/>
      <c r="L395"/>
      <c r="M395" t="s">
        <v>510</v>
      </c>
      <c r="N395" s="33"/>
      <c r="O395" s="34"/>
    </row>
    <row r="396" spans="1:15">
      <c r="A396"/>
      <c r="B396" s="30" t="s">
        <v>897</v>
      </c>
      <c r="C396" t="s">
        <v>484</v>
      </c>
      <c r="D396" s="31"/>
      <c r="E396" s="31"/>
      <c r="F396" s="31">
        <v>6</v>
      </c>
      <c r="G396" s="31">
        <v>3</v>
      </c>
      <c r="H396" s="31">
        <f t="shared" ref="H396:H459" si="7">(D396+E396+F396+G396)</f>
        <v>9</v>
      </c>
      <c r="I396" s="32">
        <v>10501</v>
      </c>
      <c r="J396" s="32">
        <f>(Tabla13[[#This Row],[CANTIDAD TOTAL]]*Tabla13[[#This Row],[PRECIO UNITARIO ESTIMADO]])</f>
        <v>94509</v>
      </c>
      <c r="K396" s="32"/>
      <c r="L396"/>
      <c r="M396" t="s">
        <v>510</v>
      </c>
      <c r="N396" s="33"/>
      <c r="O396" s="34"/>
    </row>
    <row r="397" spans="1:15">
      <c r="A397"/>
      <c r="B397" s="30" t="s">
        <v>898</v>
      </c>
      <c r="C397" t="s">
        <v>484</v>
      </c>
      <c r="D397" s="31"/>
      <c r="E397" s="31"/>
      <c r="F397" s="31">
        <v>3</v>
      </c>
      <c r="G397" s="31">
        <v>5</v>
      </c>
      <c r="H397" s="31">
        <f t="shared" si="7"/>
        <v>8</v>
      </c>
      <c r="I397" s="32">
        <v>3475</v>
      </c>
      <c r="J397" s="32">
        <f>(Tabla13[[#This Row],[CANTIDAD TOTAL]]*Tabla13[[#This Row],[PRECIO UNITARIO ESTIMADO]])</f>
        <v>27800</v>
      </c>
      <c r="K397" s="32"/>
      <c r="L397"/>
      <c r="M397" t="s">
        <v>510</v>
      </c>
      <c r="N397" s="33"/>
      <c r="O397" s="34"/>
    </row>
    <row r="398" spans="1:15" ht="45">
      <c r="A398"/>
      <c r="B398" s="30" t="s">
        <v>899</v>
      </c>
      <c r="C398" t="s">
        <v>484</v>
      </c>
      <c r="D398" s="31"/>
      <c r="E398" s="31">
        <v>370</v>
      </c>
      <c r="F398" s="31"/>
      <c r="G398" s="31"/>
      <c r="H398" s="31">
        <f t="shared" si="7"/>
        <v>370</v>
      </c>
      <c r="I398" s="32">
        <v>121.62</v>
      </c>
      <c r="J398" s="32">
        <f>(Tabla13[[#This Row],[CANTIDAD TOTAL]]*Tabla13[[#This Row],[PRECIO UNITARIO ESTIMADO]])</f>
        <v>44999.4</v>
      </c>
      <c r="K398" s="32"/>
      <c r="L398"/>
      <c r="M398" t="s">
        <v>510</v>
      </c>
      <c r="N398" s="33"/>
      <c r="O398" s="34"/>
    </row>
    <row r="399" spans="1:15" ht="45">
      <c r="A399"/>
      <c r="B399" s="30" t="s">
        <v>900</v>
      </c>
      <c r="C399" t="s">
        <v>484</v>
      </c>
      <c r="D399" s="31"/>
      <c r="E399" s="31">
        <v>370</v>
      </c>
      <c r="F399" s="31"/>
      <c r="G399" s="31"/>
      <c r="H399" s="31">
        <f t="shared" si="7"/>
        <v>370</v>
      </c>
      <c r="I399" s="32">
        <v>121.62</v>
      </c>
      <c r="J399" s="32">
        <f>(Tabla13[[#This Row],[CANTIDAD TOTAL]]*Tabla13[[#This Row],[PRECIO UNITARIO ESTIMADO]])</f>
        <v>44999.4</v>
      </c>
      <c r="K399" s="32"/>
      <c r="L399"/>
      <c r="M399" t="s">
        <v>510</v>
      </c>
      <c r="N399" s="33"/>
      <c r="O399" s="34"/>
    </row>
    <row r="400" spans="1:15">
      <c r="A400"/>
      <c r="B400" s="30" t="s">
        <v>901</v>
      </c>
      <c r="C400" t="s">
        <v>484</v>
      </c>
      <c r="D400" s="31"/>
      <c r="E400" s="31"/>
      <c r="F400" s="31">
        <v>750</v>
      </c>
      <c r="G400" s="31"/>
      <c r="H400" s="31">
        <f t="shared" si="7"/>
        <v>750</v>
      </c>
      <c r="I400" s="32">
        <v>11.413333333333332</v>
      </c>
      <c r="J400" s="32">
        <f>(Tabla13[[#This Row],[CANTIDAD TOTAL]]*Tabla13[[#This Row],[PRECIO UNITARIO ESTIMADO]])</f>
        <v>8560</v>
      </c>
      <c r="K400" s="32"/>
      <c r="L400"/>
      <c r="M400" t="s">
        <v>510</v>
      </c>
      <c r="N400" s="33"/>
      <c r="O400" s="34"/>
    </row>
    <row r="401" spans="1:15" ht="30">
      <c r="A401"/>
      <c r="B401" s="30" t="s">
        <v>902</v>
      </c>
      <c r="C401" t="s">
        <v>484</v>
      </c>
      <c r="D401" s="31">
        <v>2000</v>
      </c>
      <c r="E401" s="31"/>
      <c r="F401" s="31"/>
      <c r="G401" s="31"/>
      <c r="H401" s="31">
        <f t="shared" si="7"/>
        <v>2000</v>
      </c>
      <c r="I401" s="32">
        <v>3.7170000000000001</v>
      </c>
      <c r="J401" s="32">
        <f>(Tabla13[[#This Row],[CANTIDAD TOTAL]]*Tabla13[[#This Row],[PRECIO UNITARIO ESTIMADO]])</f>
        <v>7434</v>
      </c>
      <c r="K401" s="32"/>
      <c r="L401"/>
      <c r="M401" t="s">
        <v>510</v>
      </c>
      <c r="N401" s="33"/>
      <c r="O401" s="34"/>
    </row>
    <row r="402" spans="1:15">
      <c r="A402"/>
      <c r="B402" s="30" t="s">
        <v>903</v>
      </c>
      <c r="C402" t="s">
        <v>484</v>
      </c>
      <c r="D402" s="31">
        <v>2800</v>
      </c>
      <c r="E402" s="31">
        <v>780</v>
      </c>
      <c r="F402" s="31"/>
      <c r="G402" s="31"/>
      <c r="H402" s="31">
        <f t="shared" si="7"/>
        <v>3580</v>
      </c>
      <c r="I402" s="32">
        <v>264.02499999999998</v>
      </c>
      <c r="J402" s="32">
        <f>(Tabla13[[#This Row],[CANTIDAD TOTAL]]*Tabla13[[#This Row],[PRECIO UNITARIO ESTIMADO]])</f>
        <v>945209.49999999988</v>
      </c>
      <c r="K402" s="32"/>
      <c r="L402"/>
      <c r="M402" t="s">
        <v>510</v>
      </c>
      <c r="N402" s="33"/>
      <c r="O402" s="34"/>
    </row>
    <row r="403" spans="1:15">
      <c r="A403"/>
      <c r="B403" s="30" t="s">
        <v>904</v>
      </c>
      <c r="C403" t="s">
        <v>484</v>
      </c>
      <c r="D403" s="31"/>
      <c r="E403" s="31"/>
      <c r="F403" s="31">
        <v>1</v>
      </c>
      <c r="G403" s="31">
        <v>1</v>
      </c>
      <c r="H403" s="31">
        <f t="shared" si="7"/>
        <v>2</v>
      </c>
      <c r="I403" s="32">
        <v>2000</v>
      </c>
      <c r="J403" s="32">
        <f>(Tabla13[[#This Row],[CANTIDAD TOTAL]]*Tabla13[[#This Row],[PRECIO UNITARIO ESTIMADO]])</f>
        <v>4000</v>
      </c>
      <c r="K403" s="32"/>
      <c r="L403"/>
      <c r="M403" t="s">
        <v>510</v>
      </c>
      <c r="N403" s="33"/>
      <c r="O403" s="34"/>
    </row>
    <row r="404" spans="1:15">
      <c r="A404"/>
      <c r="B404" s="30" t="s">
        <v>905</v>
      </c>
      <c r="C404" t="s">
        <v>484</v>
      </c>
      <c r="D404" s="31"/>
      <c r="E404" s="31"/>
      <c r="F404" s="31">
        <v>1800</v>
      </c>
      <c r="G404" s="31">
        <v>150</v>
      </c>
      <c r="H404" s="31">
        <f t="shared" si="7"/>
        <v>1950</v>
      </c>
      <c r="I404" s="32">
        <v>188.125</v>
      </c>
      <c r="J404" s="32">
        <f>(Tabla13[[#This Row],[CANTIDAD TOTAL]]*Tabla13[[#This Row],[PRECIO UNITARIO ESTIMADO]])</f>
        <v>366843.75</v>
      </c>
      <c r="K404" s="32"/>
      <c r="L404"/>
      <c r="M404" t="s">
        <v>510</v>
      </c>
      <c r="N404" s="33"/>
      <c r="O404" s="34"/>
    </row>
    <row r="405" spans="1:15">
      <c r="A405"/>
      <c r="B405" s="30" t="s">
        <v>906</v>
      </c>
      <c r="C405" t="s">
        <v>484</v>
      </c>
      <c r="D405" s="31"/>
      <c r="E405" s="31"/>
      <c r="F405" s="31">
        <v>250</v>
      </c>
      <c r="G405" s="31"/>
      <c r="H405" s="31">
        <f t="shared" si="7"/>
        <v>250</v>
      </c>
      <c r="I405" s="32">
        <v>188.125</v>
      </c>
      <c r="J405" s="32">
        <f>(Tabla13[[#This Row],[CANTIDAD TOTAL]]*Tabla13[[#This Row],[PRECIO UNITARIO ESTIMADO]])</f>
        <v>47031.25</v>
      </c>
      <c r="K405" s="32"/>
      <c r="L405"/>
      <c r="M405" t="s">
        <v>626</v>
      </c>
      <c r="N405" s="33"/>
      <c r="O405" s="34"/>
    </row>
    <row r="406" spans="1:15" ht="30">
      <c r="A406"/>
      <c r="B406" s="30" t="s">
        <v>907</v>
      </c>
      <c r="C406" t="s">
        <v>484</v>
      </c>
      <c r="D406" s="31"/>
      <c r="E406" s="31">
        <v>260</v>
      </c>
      <c r="F406" s="31"/>
      <c r="G406" s="31"/>
      <c r="H406" s="31">
        <f t="shared" si="7"/>
        <v>260</v>
      </c>
      <c r="I406" s="32">
        <v>88.5</v>
      </c>
      <c r="J406" s="32">
        <f>(Tabla13[[#This Row],[CANTIDAD TOTAL]]*Tabla13[[#This Row],[PRECIO UNITARIO ESTIMADO]])</f>
        <v>23010</v>
      </c>
      <c r="K406" s="32"/>
      <c r="L406"/>
      <c r="M406" t="s">
        <v>510</v>
      </c>
      <c r="N406" s="33"/>
      <c r="O406" s="34"/>
    </row>
    <row r="407" spans="1:15">
      <c r="A407"/>
      <c r="B407" s="30" t="s">
        <v>908</v>
      </c>
      <c r="C407" t="s">
        <v>484</v>
      </c>
      <c r="D407" s="31">
        <v>1425</v>
      </c>
      <c r="E407" s="31">
        <v>200</v>
      </c>
      <c r="F407" s="31"/>
      <c r="G407" s="31"/>
      <c r="H407" s="31">
        <f t="shared" si="7"/>
        <v>1625</v>
      </c>
      <c r="I407" s="32">
        <v>203.51</v>
      </c>
      <c r="J407" s="32">
        <f>(Tabla13[[#This Row],[CANTIDAD TOTAL]]*Tabla13[[#This Row],[PRECIO UNITARIO ESTIMADO]])</f>
        <v>330703.75</v>
      </c>
      <c r="K407" s="32"/>
      <c r="L407"/>
      <c r="M407" t="s">
        <v>510</v>
      </c>
      <c r="N407" s="33"/>
      <c r="O407" s="34"/>
    </row>
    <row r="408" spans="1:15" ht="30">
      <c r="A408"/>
      <c r="B408" s="30" t="s">
        <v>909</v>
      </c>
      <c r="C408" t="s">
        <v>484</v>
      </c>
      <c r="D408" s="31">
        <v>50</v>
      </c>
      <c r="E408" s="31"/>
      <c r="F408" s="31"/>
      <c r="G408" s="31"/>
      <c r="H408" s="31">
        <f t="shared" si="7"/>
        <v>50</v>
      </c>
      <c r="I408" s="32">
        <v>106.2</v>
      </c>
      <c r="J408" s="32">
        <f>(Tabla13[[#This Row],[CANTIDAD TOTAL]]*Tabla13[[#This Row],[PRECIO UNITARIO ESTIMADO]])</f>
        <v>5310</v>
      </c>
      <c r="K408" s="32"/>
      <c r="L408"/>
      <c r="M408" t="s">
        <v>510</v>
      </c>
      <c r="N408" s="33"/>
      <c r="O408" s="34"/>
    </row>
    <row r="409" spans="1:15">
      <c r="A409"/>
      <c r="B409" s="30" t="s">
        <v>910</v>
      </c>
      <c r="C409" t="s">
        <v>484</v>
      </c>
      <c r="D409" s="31">
        <v>1</v>
      </c>
      <c r="E409" s="31"/>
      <c r="F409" s="31"/>
      <c r="G409" s="31"/>
      <c r="H409" s="31">
        <f t="shared" si="7"/>
        <v>1</v>
      </c>
      <c r="I409" s="32">
        <v>18880</v>
      </c>
      <c r="J409" s="32">
        <f>(Tabla13[[#This Row],[CANTIDAD TOTAL]]*Tabla13[[#This Row],[PRECIO UNITARIO ESTIMADO]])</f>
        <v>18880</v>
      </c>
      <c r="K409" s="32"/>
      <c r="L409"/>
      <c r="M409" t="s">
        <v>510</v>
      </c>
      <c r="N409" s="33"/>
      <c r="O409" s="34"/>
    </row>
    <row r="410" spans="1:15">
      <c r="A410"/>
      <c r="B410" s="30" t="s">
        <v>911</v>
      </c>
      <c r="C410" t="s">
        <v>484</v>
      </c>
      <c r="D410" s="31"/>
      <c r="E410" s="31"/>
      <c r="F410" s="31"/>
      <c r="G410" s="31">
        <v>1</v>
      </c>
      <c r="H410" s="31">
        <f t="shared" si="7"/>
        <v>1</v>
      </c>
      <c r="I410" s="32">
        <v>40000</v>
      </c>
      <c r="J410" s="32">
        <f>(Tabla13[[#This Row],[CANTIDAD TOTAL]]*Tabla13[[#This Row],[PRECIO UNITARIO ESTIMADO]])</f>
        <v>40000</v>
      </c>
      <c r="K410" s="32"/>
      <c r="L410"/>
      <c r="M410" t="s">
        <v>510</v>
      </c>
      <c r="N410" s="33"/>
      <c r="O410" s="34"/>
    </row>
    <row r="411" spans="1:15" ht="30">
      <c r="A411"/>
      <c r="B411" s="30" t="s">
        <v>912</v>
      </c>
      <c r="C411" t="s">
        <v>484</v>
      </c>
      <c r="D411" s="31"/>
      <c r="E411" s="31"/>
      <c r="F411" s="31">
        <v>0</v>
      </c>
      <c r="G411" s="31">
        <v>1</v>
      </c>
      <c r="H411" s="31">
        <f t="shared" si="7"/>
        <v>1</v>
      </c>
      <c r="I411" s="32">
        <v>300</v>
      </c>
      <c r="J411" s="32">
        <f>(Tabla13[[#This Row],[CANTIDAD TOTAL]]*Tabla13[[#This Row],[PRECIO UNITARIO ESTIMADO]])</f>
        <v>300</v>
      </c>
      <c r="K411" s="32"/>
      <c r="L411"/>
      <c r="M411" t="s">
        <v>553</v>
      </c>
      <c r="N411" s="33"/>
      <c r="O411" s="34"/>
    </row>
    <row r="412" spans="1:15" ht="30">
      <c r="A412"/>
      <c r="B412" s="30" t="s">
        <v>913</v>
      </c>
      <c r="C412" t="s">
        <v>484</v>
      </c>
      <c r="D412" s="31"/>
      <c r="E412" s="31">
        <v>216</v>
      </c>
      <c r="F412" s="31">
        <v>0</v>
      </c>
      <c r="G412" s="31"/>
      <c r="H412" s="31">
        <f t="shared" si="7"/>
        <v>216</v>
      </c>
      <c r="I412" s="32">
        <v>436.6</v>
      </c>
      <c r="J412" s="32">
        <f>(Tabla13[[#This Row],[CANTIDAD TOTAL]]*Tabla13[[#This Row],[PRECIO UNITARIO ESTIMADO]])</f>
        <v>94305.600000000006</v>
      </c>
      <c r="K412" s="32"/>
      <c r="L412"/>
      <c r="M412" t="s">
        <v>872</v>
      </c>
      <c r="N412" s="33"/>
      <c r="O412" s="34"/>
    </row>
    <row r="413" spans="1:15" ht="45">
      <c r="A413"/>
      <c r="B413" s="30" t="s">
        <v>914</v>
      </c>
      <c r="C413" t="s">
        <v>484</v>
      </c>
      <c r="D413" s="31"/>
      <c r="E413" s="31"/>
      <c r="F413" s="31">
        <v>500</v>
      </c>
      <c r="G413" s="31">
        <v>0</v>
      </c>
      <c r="H413" s="31">
        <f t="shared" si="7"/>
        <v>500</v>
      </c>
      <c r="I413" s="32">
        <v>400</v>
      </c>
      <c r="J413" s="32">
        <f>(Tabla13[[#This Row],[CANTIDAD TOTAL]]*Tabla13[[#This Row],[PRECIO UNITARIO ESTIMADO]])</f>
        <v>200000</v>
      </c>
      <c r="K413" s="32"/>
      <c r="L413"/>
      <c r="M413" t="s">
        <v>510</v>
      </c>
      <c r="N413" s="33"/>
      <c r="O413" s="34"/>
    </row>
    <row r="414" spans="1:15">
      <c r="A414"/>
      <c r="B414" s="30" t="s">
        <v>915</v>
      </c>
      <c r="C414" t="s">
        <v>484</v>
      </c>
      <c r="D414" s="31"/>
      <c r="E414" s="31"/>
      <c r="F414" s="31">
        <v>5</v>
      </c>
      <c r="G414" s="31">
        <v>4</v>
      </c>
      <c r="H414" s="31">
        <f t="shared" si="7"/>
        <v>9</v>
      </c>
      <c r="I414" s="32">
        <v>8920</v>
      </c>
      <c r="J414" s="32">
        <f>(Tabla13[[#This Row],[CANTIDAD TOTAL]]*Tabla13[[#This Row],[PRECIO UNITARIO ESTIMADO]])</f>
        <v>80280</v>
      </c>
      <c r="K414" s="32"/>
      <c r="L414"/>
      <c r="M414" t="s">
        <v>510</v>
      </c>
      <c r="N414" s="33"/>
      <c r="O414" s="34"/>
    </row>
    <row r="415" spans="1:15" ht="30">
      <c r="A415"/>
      <c r="B415" s="30" t="s">
        <v>916</v>
      </c>
      <c r="C415" t="s">
        <v>484</v>
      </c>
      <c r="D415" s="31"/>
      <c r="E415" s="31">
        <v>20</v>
      </c>
      <c r="F415" s="31"/>
      <c r="G415" s="31"/>
      <c r="H415" s="31">
        <f t="shared" si="7"/>
        <v>20</v>
      </c>
      <c r="I415" s="32">
        <v>501.5</v>
      </c>
      <c r="J415" s="32">
        <f>(Tabla13[[#This Row],[CANTIDAD TOTAL]]*Tabla13[[#This Row],[PRECIO UNITARIO ESTIMADO]])</f>
        <v>10030</v>
      </c>
      <c r="K415" s="32"/>
      <c r="L415"/>
      <c r="M415" t="s">
        <v>510</v>
      </c>
      <c r="N415" s="33"/>
      <c r="O415" s="34"/>
    </row>
    <row r="416" spans="1:15" ht="30">
      <c r="A416"/>
      <c r="B416" s="30" t="s">
        <v>917</v>
      </c>
      <c r="C416" t="s">
        <v>484</v>
      </c>
      <c r="D416" s="31"/>
      <c r="E416" s="31">
        <v>2000</v>
      </c>
      <c r="F416" s="31"/>
      <c r="G416" s="31"/>
      <c r="H416" s="31">
        <f t="shared" si="7"/>
        <v>2000</v>
      </c>
      <c r="I416" s="32">
        <v>8.4</v>
      </c>
      <c r="J416" s="32">
        <f>(Tabla13[[#This Row],[CANTIDAD TOTAL]]*Tabla13[[#This Row],[PRECIO UNITARIO ESTIMADO]])</f>
        <v>16800</v>
      </c>
      <c r="K416" s="32"/>
      <c r="L416"/>
      <c r="M416" t="s">
        <v>510</v>
      </c>
      <c r="N416" s="33"/>
      <c r="O416" s="34"/>
    </row>
    <row r="417" spans="1:15">
      <c r="A417"/>
      <c r="B417" s="30" t="s">
        <v>918</v>
      </c>
      <c r="C417" t="s">
        <v>484</v>
      </c>
      <c r="D417" s="31">
        <v>480000</v>
      </c>
      <c r="E417" s="31"/>
      <c r="F417" s="31"/>
      <c r="G417" s="31"/>
      <c r="H417" s="31">
        <f t="shared" si="7"/>
        <v>480000</v>
      </c>
      <c r="I417" s="32">
        <v>0.99119999999999997</v>
      </c>
      <c r="J417" s="32">
        <f>(Tabla13[[#This Row],[CANTIDAD TOTAL]]*Tabla13[[#This Row],[PRECIO UNITARIO ESTIMADO]])</f>
        <v>475776</v>
      </c>
      <c r="K417" s="32"/>
      <c r="L417"/>
      <c r="M417" t="s">
        <v>510</v>
      </c>
      <c r="N417" s="33"/>
      <c r="O417" s="34"/>
    </row>
    <row r="418" spans="1:15">
      <c r="A418" t="s">
        <v>331</v>
      </c>
      <c r="B418" s="30" t="s">
        <v>919</v>
      </c>
      <c r="C418" t="s">
        <v>484</v>
      </c>
      <c r="D418" s="31"/>
      <c r="E418" s="31">
        <v>41000</v>
      </c>
      <c r="F418" s="31"/>
      <c r="G418" s="31"/>
      <c r="H418" s="31">
        <f t="shared" si="7"/>
        <v>41000</v>
      </c>
      <c r="I418" s="32">
        <v>21.700000000000003</v>
      </c>
      <c r="J418" s="32">
        <f>(Tabla13[[#This Row],[CANTIDAD TOTAL]]*Tabla13[[#This Row],[PRECIO UNITARIO ESTIMADO]])</f>
        <v>889700.00000000012</v>
      </c>
      <c r="K418" s="32">
        <f>(J418+J419+J420+J421+J422+J423+J424+J425+J426+J427+J428+J429+J430+J431+J432+J433+J434+J435+J436+J437+J438+J439+J440+J441+J442+J444+J443+J445+J446+J447+J448+J449+J450+J451+J452+J453+J454)</f>
        <v>4798640.835</v>
      </c>
      <c r="L418" t="s">
        <v>549</v>
      </c>
      <c r="M418" t="s">
        <v>510</v>
      </c>
      <c r="N418" s="33"/>
      <c r="O418" s="34"/>
    </row>
    <row r="419" spans="1:15">
      <c r="A419"/>
      <c r="B419" s="30" t="s">
        <v>920</v>
      </c>
      <c r="C419" t="s">
        <v>484</v>
      </c>
      <c r="D419" s="31">
        <v>500</v>
      </c>
      <c r="E419" s="31"/>
      <c r="F419" s="31"/>
      <c r="G419" s="31"/>
      <c r="H419" s="31">
        <f t="shared" si="7"/>
        <v>500</v>
      </c>
      <c r="I419" s="32">
        <v>23.6</v>
      </c>
      <c r="J419" s="32">
        <f>(Tabla13[[#This Row],[CANTIDAD TOTAL]]*Tabla13[[#This Row],[PRECIO UNITARIO ESTIMADO]])</f>
        <v>11800</v>
      </c>
      <c r="K419" s="32"/>
      <c r="L419"/>
      <c r="M419" t="s">
        <v>510</v>
      </c>
      <c r="N419" s="33"/>
      <c r="O419" s="34"/>
    </row>
    <row r="420" spans="1:15">
      <c r="A420"/>
      <c r="B420" s="30" t="s">
        <v>921</v>
      </c>
      <c r="C420" t="s">
        <v>484</v>
      </c>
      <c r="D420" s="31">
        <v>5200</v>
      </c>
      <c r="E420" s="31"/>
      <c r="F420" s="31"/>
      <c r="G420" s="31"/>
      <c r="H420" s="31">
        <f t="shared" si="7"/>
        <v>5200</v>
      </c>
      <c r="I420" s="32">
        <v>10.620000000000001</v>
      </c>
      <c r="J420" s="32">
        <f>(Tabla13[[#This Row],[CANTIDAD TOTAL]]*Tabla13[[#This Row],[PRECIO UNITARIO ESTIMADO]])</f>
        <v>55224.000000000007</v>
      </c>
      <c r="K420" s="32"/>
      <c r="L420"/>
      <c r="M420" t="s">
        <v>510</v>
      </c>
      <c r="N420" s="33"/>
      <c r="O420" s="34"/>
    </row>
    <row r="421" spans="1:15">
      <c r="A421"/>
      <c r="B421" s="30" t="s">
        <v>922</v>
      </c>
      <c r="C421" t="s">
        <v>484</v>
      </c>
      <c r="D421" s="31">
        <v>1200</v>
      </c>
      <c r="E421" s="31"/>
      <c r="F421" s="31"/>
      <c r="G421" s="31"/>
      <c r="H421" s="31">
        <f t="shared" si="7"/>
        <v>1200</v>
      </c>
      <c r="I421" s="32">
        <v>10.62</v>
      </c>
      <c r="J421" s="32">
        <f>(Tabla13[[#This Row],[CANTIDAD TOTAL]]*Tabla13[[#This Row],[PRECIO UNITARIO ESTIMADO]])</f>
        <v>12743.999999999998</v>
      </c>
      <c r="K421" s="32"/>
      <c r="L421"/>
      <c r="M421" t="s">
        <v>510</v>
      </c>
      <c r="N421" s="33"/>
      <c r="O421" s="34"/>
    </row>
    <row r="422" spans="1:15">
      <c r="A422"/>
      <c r="B422" s="30" t="s">
        <v>923</v>
      </c>
      <c r="C422" t="s">
        <v>484</v>
      </c>
      <c r="D422" s="31">
        <v>480000</v>
      </c>
      <c r="E422" s="31"/>
      <c r="F422" s="31"/>
      <c r="G422" s="31"/>
      <c r="H422" s="31">
        <f t="shared" si="7"/>
        <v>480000</v>
      </c>
      <c r="I422" s="32">
        <v>2.0649999999999999</v>
      </c>
      <c r="J422" s="32">
        <f>(Tabla13[[#This Row],[CANTIDAD TOTAL]]*Tabla13[[#This Row],[PRECIO UNITARIO ESTIMADO]])</f>
        <v>991200</v>
      </c>
      <c r="K422" s="32"/>
      <c r="L422"/>
      <c r="M422" t="s">
        <v>510</v>
      </c>
      <c r="N422" s="33"/>
      <c r="O422" s="34"/>
    </row>
    <row r="423" spans="1:15" ht="30">
      <c r="A423"/>
      <c r="B423" s="30" t="s">
        <v>924</v>
      </c>
      <c r="C423" t="s">
        <v>484</v>
      </c>
      <c r="D423" s="31"/>
      <c r="E423" s="31">
        <v>1040</v>
      </c>
      <c r="F423" s="31"/>
      <c r="G423" s="31"/>
      <c r="H423" s="31">
        <f t="shared" si="7"/>
        <v>1040</v>
      </c>
      <c r="I423" s="32">
        <v>145.13999999999999</v>
      </c>
      <c r="J423" s="32">
        <f>(Tabla13[[#This Row],[CANTIDAD TOTAL]]*Tabla13[[#This Row],[PRECIO UNITARIO ESTIMADO]])</f>
        <v>150945.59999999998</v>
      </c>
      <c r="K423" s="32"/>
      <c r="L423"/>
      <c r="M423" t="s">
        <v>510</v>
      </c>
      <c r="N423" s="33"/>
      <c r="O423" s="34"/>
    </row>
    <row r="424" spans="1:15">
      <c r="A424"/>
      <c r="B424" s="30" t="s">
        <v>925</v>
      </c>
      <c r="C424" t="s">
        <v>484</v>
      </c>
      <c r="D424" s="31"/>
      <c r="E424" s="31">
        <v>45</v>
      </c>
      <c r="F424" s="31"/>
      <c r="G424" s="31"/>
      <c r="H424" s="31">
        <f t="shared" si="7"/>
        <v>45</v>
      </c>
      <c r="I424" s="32">
        <v>148.68</v>
      </c>
      <c r="J424" s="32">
        <f>(Tabla13[[#This Row],[CANTIDAD TOTAL]]*Tabla13[[#This Row],[PRECIO UNITARIO ESTIMADO]])</f>
        <v>6690.6</v>
      </c>
      <c r="K424" s="32"/>
      <c r="L424"/>
      <c r="M424" t="s">
        <v>510</v>
      </c>
      <c r="N424" s="33"/>
      <c r="O424" s="34"/>
    </row>
    <row r="425" spans="1:15" ht="30">
      <c r="A425"/>
      <c r="B425" s="30" t="s">
        <v>926</v>
      </c>
      <c r="C425" t="s">
        <v>484</v>
      </c>
      <c r="D425" s="31"/>
      <c r="E425" s="31">
        <v>3500</v>
      </c>
      <c r="F425" s="31"/>
      <c r="G425" s="31"/>
      <c r="H425" s="31">
        <f t="shared" si="7"/>
        <v>3500</v>
      </c>
      <c r="I425" s="32">
        <v>9.44</v>
      </c>
      <c r="J425" s="32">
        <f>(Tabla13[[#This Row],[CANTIDAD TOTAL]]*Tabla13[[#This Row],[PRECIO UNITARIO ESTIMADO]])</f>
        <v>33040</v>
      </c>
      <c r="K425" s="32"/>
      <c r="L425"/>
      <c r="M425" t="s">
        <v>510</v>
      </c>
      <c r="N425" s="33"/>
      <c r="O425" s="34"/>
    </row>
    <row r="426" spans="1:15">
      <c r="A426"/>
      <c r="B426" s="30" t="s">
        <v>927</v>
      </c>
      <c r="C426" t="s">
        <v>484</v>
      </c>
      <c r="D426" s="31"/>
      <c r="E426" s="31">
        <v>53</v>
      </c>
      <c r="F426" s="31"/>
      <c r="G426" s="31"/>
      <c r="H426" s="31">
        <f t="shared" si="7"/>
        <v>53</v>
      </c>
      <c r="I426" s="32">
        <v>59</v>
      </c>
      <c r="J426" s="32">
        <f>(Tabla13[[#This Row],[CANTIDAD TOTAL]]*Tabla13[[#This Row],[PRECIO UNITARIO ESTIMADO]])</f>
        <v>3127</v>
      </c>
      <c r="K426" s="32"/>
      <c r="L426"/>
      <c r="M426" t="s">
        <v>510</v>
      </c>
      <c r="N426" s="33"/>
      <c r="O426" s="34"/>
    </row>
    <row r="427" spans="1:15" ht="30">
      <c r="A427"/>
      <c r="B427" s="30" t="s">
        <v>928</v>
      </c>
      <c r="C427" t="s">
        <v>484</v>
      </c>
      <c r="D427" s="31"/>
      <c r="E427" s="31">
        <v>33</v>
      </c>
      <c r="F427" s="31"/>
      <c r="G427" s="31"/>
      <c r="H427" s="31">
        <f t="shared" si="7"/>
        <v>33</v>
      </c>
      <c r="I427" s="32">
        <v>236</v>
      </c>
      <c r="J427" s="32">
        <f>(Tabla13[[#This Row],[CANTIDAD TOTAL]]*Tabla13[[#This Row],[PRECIO UNITARIO ESTIMADO]])</f>
        <v>7788</v>
      </c>
      <c r="K427" s="32"/>
      <c r="L427"/>
      <c r="M427" t="s">
        <v>510</v>
      </c>
      <c r="N427" s="33"/>
      <c r="O427" s="34"/>
    </row>
    <row r="428" spans="1:15">
      <c r="A428"/>
      <c r="B428" s="30" t="s">
        <v>929</v>
      </c>
      <c r="C428" t="s">
        <v>484</v>
      </c>
      <c r="D428" s="31"/>
      <c r="E428" s="31">
        <v>17000</v>
      </c>
      <c r="F428" s="31"/>
      <c r="G428" s="31"/>
      <c r="H428" s="31">
        <f t="shared" si="7"/>
        <v>17000</v>
      </c>
      <c r="I428" s="32">
        <v>0.93</v>
      </c>
      <c r="J428" s="32">
        <f>(Tabla13[[#This Row],[CANTIDAD TOTAL]]*Tabla13[[#This Row],[PRECIO UNITARIO ESTIMADO]])</f>
        <v>15810</v>
      </c>
      <c r="K428" s="32"/>
      <c r="L428"/>
      <c r="M428" t="s">
        <v>510</v>
      </c>
      <c r="N428" s="33"/>
      <c r="O428" s="34"/>
    </row>
    <row r="429" spans="1:15">
      <c r="A429"/>
      <c r="B429" s="30" t="s">
        <v>930</v>
      </c>
      <c r="C429" t="s">
        <v>484</v>
      </c>
      <c r="D429" s="31"/>
      <c r="E429" s="31">
        <v>5000</v>
      </c>
      <c r="F429" s="31"/>
      <c r="G429" s="31"/>
      <c r="H429" s="31">
        <f t="shared" si="7"/>
        <v>5000</v>
      </c>
      <c r="I429" s="32">
        <v>0.93</v>
      </c>
      <c r="J429" s="32">
        <f>(Tabla13[[#This Row],[CANTIDAD TOTAL]]*Tabla13[[#This Row],[PRECIO UNITARIO ESTIMADO]])</f>
        <v>4650</v>
      </c>
      <c r="K429" s="32"/>
      <c r="L429"/>
      <c r="M429" t="s">
        <v>510</v>
      </c>
      <c r="N429" s="33"/>
      <c r="O429" s="34"/>
    </row>
    <row r="430" spans="1:15">
      <c r="A430"/>
      <c r="B430" s="30" t="s">
        <v>931</v>
      </c>
      <c r="C430" t="s">
        <v>484</v>
      </c>
      <c r="D430" s="31"/>
      <c r="E430" s="31">
        <v>5000</v>
      </c>
      <c r="F430" s="31"/>
      <c r="G430" s="31"/>
      <c r="H430" s="31">
        <f t="shared" si="7"/>
        <v>5000</v>
      </c>
      <c r="I430" s="32">
        <v>9.32</v>
      </c>
      <c r="J430" s="32">
        <f>(Tabla13[[#This Row],[CANTIDAD TOTAL]]*Tabla13[[#This Row],[PRECIO UNITARIO ESTIMADO]])</f>
        <v>46600</v>
      </c>
      <c r="K430" s="32"/>
      <c r="L430"/>
      <c r="M430" t="s">
        <v>510</v>
      </c>
      <c r="N430" s="33"/>
      <c r="O430" s="34"/>
    </row>
    <row r="431" spans="1:15">
      <c r="A431"/>
      <c r="B431" s="30" t="s">
        <v>932</v>
      </c>
      <c r="C431" t="s">
        <v>484</v>
      </c>
      <c r="D431" s="31"/>
      <c r="E431" s="31">
        <v>7000</v>
      </c>
      <c r="F431" s="31"/>
      <c r="G431" s="31"/>
      <c r="H431" s="31">
        <f t="shared" si="7"/>
        <v>7000</v>
      </c>
      <c r="I431" s="32">
        <v>0.93</v>
      </c>
      <c r="J431" s="32">
        <f>(Tabla13[[#This Row],[CANTIDAD TOTAL]]*Tabla13[[#This Row],[PRECIO UNITARIO ESTIMADO]])</f>
        <v>6510</v>
      </c>
      <c r="K431" s="32"/>
      <c r="L431"/>
      <c r="M431" t="s">
        <v>510</v>
      </c>
      <c r="N431" s="33"/>
      <c r="O431" s="34"/>
    </row>
    <row r="432" spans="1:15" ht="30">
      <c r="A432"/>
      <c r="B432" s="30" t="s">
        <v>933</v>
      </c>
      <c r="C432" t="s">
        <v>484</v>
      </c>
      <c r="D432" s="31">
        <v>52</v>
      </c>
      <c r="E432" s="31"/>
      <c r="F432" s="31"/>
      <c r="G432" s="31"/>
      <c r="H432" s="31">
        <f t="shared" si="7"/>
        <v>52</v>
      </c>
      <c r="I432" s="32">
        <v>1652</v>
      </c>
      <c r="J432" s="32">
        <f>(Tabla13[[#This Row],[CANTIDAD TOTAL]]*Tabla13[[#This Row],[PRECIO UNITARIO ESTIMADO]])</f>
        <v>85904</v>
      </c>
      <c r="K432" s="32"/>
      <c r="L432"/>
      <c r="M432" t="s">
        <v>510</v>
      </c>
      <c r="N432" s="33"/>
      <c r="O432" s="34"/>
    </row>
    <row r="433" spans="1:15">
      <c r="A433"/>
      <c r="B433" s="30" t="s">
        <v>934</v>
      </c>
      <c r="C433" t="s">
        <v>484</v>
      </c>
      <c r="D433" s="31">
        <v>500</v>
      </c>
      <c r="E433" s="31"/>
      <c r="F433" s="31"/>
      <c r="G433" s="31"/>
      <c r="H433" s="31">
        <f t="shared" si="7"/>
        <v>500</v>
      </c>
      <c r="I433" s="32">
        <v>532</v>
      </c>
      <c r="J433" s="32">
        <f>(Tabla13[[#This Row],[CANTIDAD TOTAL]]*Tabla13[[#This Row],[PRECIO UNITARIO ESTIMADO]])</f>
        <v>266000</v>
      </c>
      <c r="K433" s="32"/>
      <c r="L433"/>
      <c r="M433" t="s">
        <v>510</v>
      </c>
      <c r="N433" s="33"/>
      <c r="O433" s="34"/>
    </row>
    <row r="434" spans="1:15" ht="30">
      <c r="A434"/>
      <c r="B434" s="30" t="s">
        <v>935</v>
      </c>
      <c r="C434" t="s">
        <v>484</v>
      </c>
      <c r="D434" s="31"/>
      <c r="E434" s="31">
        <v>529</v>
      </c>
      <c r="F434" s="31"/>
      <c r="G434" s="31"/>
      <c r="H434" s="31">
        <f t="shared" si="7"/>
        <v>529</v>
      </c>
      <c r="I434" s="32">
        <v>92.04</v>
      </c>
      <c r="J434" s="32">
        <f>(Tabla13[[#This Row],[CANTIDAD TOTAL]]*Tabla13[[#This Row],[PRECIO UNITARIO ESTIMADO]])</f>
        <v>48689.16</v>
      </c>
      <c r="K434" s="32"/>
      <c r="L434"/>
      <c r="M434" t="s">
        <v>510</v>
      </c>
      <c r="N434" s="33"/>
      <c r="O434" s="34"/>
    </row>
    <row r="435" spans="1:15" ht="30">
      <c r="A435"/>
      <c r="B435" s="30" t="s">
        <v>936</v>
      </c>
      <c r="C435" t="s">
        <v>484</v>
      </c>
      <c r="D435" s="31"/>
      <c r="E435" s="31">
        <v>38</v>
      </c>
      <c r="F435" s="31"/>
      <c r="G435" s="31"/>
      <c r="H435" s="31">
        <f t="shared" si="7"/>
        <v>38</v>
      </c>
      <c r="I435" s="32">
        <v>153.4</v>
      </c>
      <c r="J435" s="32">
        <f>(Tabla13[[#This Row],[CANTIDAD TOTAL]]*Tabla13[[#This Row],[PRECIO UNITARIO ESTIMADO]])</f>
        <v>5829.2</v>
      </c>
      <c r="K435" s="32"/>
      <c r="L435"/>
      <c r="M435" t="s">
        <v>510</v>
      </c>
      <c r="N435" s="33"/>
      <c r="O435" s="34"/>
    </row>
    <row r="436" spans="1:15" ht="30">
      <c r="A436"/>
      <c r="B436" s="30" t="s">
        <v>937</v>
      </c>
      <c r="C436" t="s">
        <v>484</v>
      </c>
      <c r="D436" s="31"/>
      <c r="E436" s="31">
        <v>261</v>
      </c>
      <c r="F436" s="31"/>
      <c r="G436" s="31"/>
      <c r="H436" s="31">
        <f t="shared" si="7"/>
        <v>261</v>
      </c>
      <c r="I436" s="32">
        <v>212.4</v>
      </c>
      <c r="J436" s="32">
        <f>(Tabla13[[#This Row],[CANTIDAD TOTAL]]*Tabla13[[#This Row],[PRECIO UNITARIO ESTIMADO]])</f>
        <v>55436.4</v>
      </c>
      <c r="K436" s="32"/>
      <c r="L436"/>
      <c r="M436" t="s">
        <v>510</v>
      </c>
      <c r="N436" s="33"/>
      <c r="O436" s="34"/>
    </row>
    <row r="437" spans="1:15" ht="30">
      <c r="A437"/>
      <c r="B437" s="30" t="s">
        <v>938</v>
      </c>
      <c r="C437" t="s">
        <v>484</v>
      </c>
      <c r="D437" s="31"/>
      <c r="E437" s="31">
        <v>216</v>
      </c>
      <c r="F437" s="31"/>
      <c r="G437" s="31"/>
      <c r="H437" s="31">
        <f t="shared" si="7"/>
        <v>216</v>
      </c>
      <c r="I437" s="32">
        <v>65.489999999999995</v>
      </c>
      <c r="J437" s="32">
        <f>(Tabla13[[#This Row],[CANTIDAD TOTAL]]*Tabla13[[#This Row],[PRECIO UNITARIO ESTIMADO]])</f>
        <v>14145.839999999998</v>
      </c>
      <c r="K437" s="32"/>
      <c r="L437"/>
      <c r="M437" t="s">
        <v>510</v>
      </c>
      <c r="N437" s="33"/>
      <c r="O437" s="34"/>
    </row>
    <row r="438" spans="1:15" ht="30">
      <c r="A438"/>
      <c r="B438" s="30" t="s">
        <v>939</v>
      </c>
      <c r="C438" t="s">
        <v>484</v>
      </c>
      <c r="D438" s="31"/>
      <c r="E438" s="31">
        <v>354</v>
      </c>
      <c r="F438" s="31"/>
      <c r="G438" s="31"/>
      <c r="H438" s="31">
        <f t="shared" si="7"/>
        <v>354</v>
      </c>
      <c r="I438" s="32">
        <v>64.900000000000006</v>
      </c>
      <c r="J438" s="32">
        <f>(Tabla13[[#This Row],[CANTIDAD TOTAL]]*Tabla13[[#This Row],[PRECIO UNITARIO ESTIMADO]])</f>
        <v>22974.600000000002</v>
      </c>
      <c r="K438" s="32"/>
      <c r="L438"/>
      <c r="M438" t="s">
        <v>510</v>
      </c>
      <c r="N438" s="33"/>
      <c r="O438" s="34"/>
    </row>
    <row r="439" spans="1:15" ht="30">
      <c r="A439"/>
      <c r="B439" s="30" t="s">
        <v>940</v>
      </c>
      <c r="C439" t="s">
        <v>484</v>
      </c>
      <c r="D439" s="31"/>
      <c r="E439" s="31">
        <v>267</v>
      </c>
      <c r="F439" s="31"/>
      <c r="G439" s="31"/>
      <c r="H439" s="31">
        <f t="shared" si="7"/>
        <v>267</v>
      </c>
      <c r="I439" s="32">
        <v>46.02</v>
      </c>
      <c r="J439" s="32">
        <f>(Tabla13[[#This Row],[CANTIDAD TOTAL]]*Tabla13[[#This Row],[PRECIO UNITARIO ESTIMADO]])</f>
        <v>12287.34</v>
      </c>
      <c r="K439" s="32"/>
      <c r="L439"/>
      <c r="M439" t="s">
        <v>510</v>
      </c>
      <c r="N439" s="33"/>
      <c r="O439" s="34"/>
    </row>
    <row r="440" spans="1:15" ht="30">
      <c r="A440"/>
      <c r="B440" s="30" t="s">
        <v>941</v>
      </c>
      <c r="C440" t="s">
        <v>484</v>
      </c>
      <c r="D440" s="31"/>
      <c r="E440" s="31">
        <v>2655</v>
      </c>
      <c r="F440" s="31"/>
      <c r="G440" s="31"/>
      <c r="H440" s="31">
        <f t="shared" si="7"/>
        <v>2655</v>
      </c>
      <c r="I440" s="32">
        <v>110.92000000000002</v>
      </c>
      <c r="J440" s="32">
        <f>(Tabla13[[#This Row],[CANTIDAD TOTAL]]*Tabla13[[#This Row],[PRECIO UNITARIO ESTIMADO]])</f>
        <v>294492.60000000003</v>
      </c>
      <c r="K440" s="32"/>
      <c r="L440"/>
      <c r="M440" t="s">
        <v>510</v>
      </c>
      <c r="N440" s="33"/>
      <c r="O440" s="34"/>
    </row>
    <row r="441" spans="1:15" ht="30">
      <c r="A441"/>
      <c r="B441" s="30" t="s">
        <v>942</v>
      </c>
      <c r="C441" t="s">
        <v>484</v>
      </c>
      <c r="D441" s="31"/>
      <c r="E441" s="31">
        <v>218</v>
      </c>
      <c r="F441" s="31"/>
      <c r="G441" s="31"/>
      <c r="H441" s="31">
        <f t="shared" si="7"/>
        <v>218</v>
      </c>
      <c r="I441" s="32">
        <v>182.9</v>
      </c>
      <c r="J441" s="32">
        <f>(Tabla13[[#This Row],[CANTIDAD TOTAL]]*Tabla13[[#This Row],[PRECIO UNITARIO ESTIMADO]])</f>
        <v>39872.200000000004</v>
      </c>
      <c r="K441" s="32"/>
      <c r="L441"/>
      <c r="M441" t="s">
        <v>510</v>
      </c>
      <c r="N441" s="33"/>
      <c r="O441" s="34"/>
    </row>
    <row r="442" spans="1:15" ht="30">
      <c r="A442"/>
      <c r="B442" s="30" t="s">
        <v>943</v>
      </c>
      <c r="C442" t="s">
        <v>484</v>
      </c>
      <c r="D442" s="31"/>
      <c r="E442" s="31">
        <v>3162</v>
      </c>
      <c r="F442" s="31"/>
      <c r="G442" s="31"/>
      <c r="H442" s="31">
        <f t="shared" si="7"/>
        <v>3162</v>
      </c>
      <c r="I442" s="32">
        <v>274.35000000000002</v>
      </c>
      <c r="J442" s="32">
        <f>(Tabla13[[#This Row],[CANTIDAD TOTAL]]*Tabla13[[#This Row],[PRECIO UNITARIO ESTIMADO]])</f>
        <v>867494.70000000007</v>
      </c>
      <c r="K442" s="32"/>
      <c r="L442"/>
      <c r="M442" t="s">
        <v>510</v>
      </c>
      <c r="N442" s="33"/>
      <c r="O442" s="34"/>
    </row>
    <row r="443" spans="1:15">
      <c r="A443"/>
      <c r="B443" s="30" t="s">
        <v>505</v>
      </c>
      <c r="C443" t="s">
        <v>484</v>
      </c>
      <c r="D443" s="31"/>
      <c r="E443" s="31">
        <v>300</v>
      </c>
      <c r="F443" s="31"/>
      <c r="G443" s="31"/>
      <c r="H443" s="31">
        <f t="shared" si="7"/>
        <v>300</v>
      </c>
      <c r="I443" s="32">
        <v>100.005</v>
      </c>
      <c r="J443" s="32">
        <f>(Tabla13[[#This Row],[CANTIDAD TOTAL]]*Tabla13[[#This Row],[PRECIO UNITARIO ESTIMADO]])</f>
        <v>30001.5</v>
      </c>
      <c r="K443" s="32"/>
      <c r="L443"/>
      <c r="M443" t="s">
        <v>510</v>
      </c>
      <c r="N443" s="33"/>
      <c r="O443" s="34"/>
    </row>
    <row r="444" spans="1:15">
      <c r="A444"/>
      <c r="B444" s="30" t="s">
        <v>944</v>
      </c>
      <c r="C444" t="s">
        <v>484</v>
      </c>
      <c r="D444" s="31"/>
      <c r="E444" s="31">
        <v>1287</v>
      </c>
      <c r="F444" s="31"/>
      <c r="G444" s="31"/>
      <c r="H444" s="31">
        <f t="shared" si="7"/>
        <v>1287</v>
      </c>
      <c r="I444" s="32">
        <v>17.7</v>
      </c>
      <c r="J444" s="32">
        <f>(Tabla13[[#This Row],[CANTIDAD TOTAL]]*Tabla13[[#This Row],[PRECIO UNITARIO ESTIMADO]])</f>
        <v>22779.899999999998</v>
      </c>
      <c r="K444" s="32"/>
      <c r="L444"/>
      <c r="M444" t="s">
        <v>510</v>
      </c>
      <c r="N444" s="33"/>
      <c r="O444" s="34"/>
    </row>
    <row r="445" spans="1:15">
      <c r="A445"/>
      <c r="B445" s="30" t="s">
        <v>945</v>
      </c>
      <c r="C445" t="s">
        <v>484</v>
      </c>
      <c r="D445" s="31"/>
      <c r="E445" s="31">
        <v>2790</v>
      </c>
      <c r="F445" s="31"/>
      <c r="G445" s="31"/>
      <c r="H445" s="31">
        <f t="shared" si="7"/>
        <v>2790</v>
      </c>
      <c r="I445" s="32">
        <v>17.7</v>
      </c>
      <c r="J445" s="32">
        <f>(Tabla13[[#This Row],[CANTIDAD TOTAL]]*Tabla13[[#This Row],[PRECIO UNITARIO ESTIMADO]])</f>
        <v>49383</v>
      </c>
      <c r="K445" s="32"/>
      <c r="L445"/>
      <c r="M445" t="s">
        <v>510</v>
      </c>
      <c r="N445" s="33"/>
      <c r="O445" s="34"/>
    </row>
    <row r="446" spans="1:15">
      <c r="A446"/>
      <c r="B446" s="30" t="s">
        <v>946</v>
      </c>
      <c r="C446" t="s">
        <v>484</v>
      </c>
      <c r="D446" s="31"/>
      <c r="E446" s="31">
        <v>48</v>
      </c>
      <c r="F446" s="31"/>
      <c r="G446" s="31"/>
      <c r="H446" s="31">
        <f t="shared" si="7"/>
        <v>48</v>
      </c>
      <c r="I446" s="32">
        <v>59</v>
      </c>
      <c r="J446" s="32">
        <f>(Tabla13[[#This Row],[CANTIDAD TOTAL]]*Tabla13[[#This Row],[PRECIO UNITARIO ESTIMADO]])</f>
        <v>2832</v>
      </c>
      <c r="K446" s="32"/>
      <c r="L446"/>
      <c r="M446" t="s">
        <v>510</v>
      </c>
      <c r="N446" s="33"/>
      <c r="O446" s="34"/>
    </row>
    <row r="447" spans="1:15">
      <c r="A447"/>
      <c r="B447" s="30" t="s">
        <v>947</v>
      </c>
      <c r="C447" t="s">
        <v>484</v>
      </c>
      <c r="D447" s="31"/>
      <c r="E447" s="31">
        <v>30</v>
      </c>
      <c r="F447" s="31"/>
      <c r="G447" s="31"/>
      <c r="H447" s="31">
        <f t="shared" si="7"/>
        <v>30</v>
      </c>
      <c r="I447" s="32">
        <v>118</v>
      </c>
      <c r="J447" s="32">
        <f>(Tabla13[[#This Row],[CANTIDAD TOTAL]]*Tabla13[[#This Row],[PRECIO UNITARIO ESTIMADO]])</f>
        <v>3540</v>
      </c>
      <c r="K447" s="32"/>
      <c r="L447"/>
      <c r="M447" t="s">
        <v>510</v>
      </c>
      <c r="N447" s="33"/>
      <c r="O447" s="34"/>
    </row>
    <row r="448" spans="1:15">
      <c r="A448"/>
      <c r="B448" s="30" t="s">
        <v>948</v>
      </c>
      <c r="C448" t="s">
        <v>484</v>
      </c>
      <c r="D448" s="31"/>
      <c r="E448" s="31">
        <v>42</v>
      </c>
      <c r="F448" s="31"/>
      <c r="G448" s="31"/>
      <c r="H448" s="31">
        <f t="shared" si="7"/>
        <v>42</v>
      </c>
      <c r="I448" s="32">
        <v>236</v>
      </c>
      <c r="J448" s="32">
        <f>(Tabla13[[#This Row],[CANTIDAD TOTAL]]*Tabla13[[#This Row],[PRECIO UNITARIO ESTIMADO]])</f>
        <v>9912</v>
      </c>
      <c r="K448" s="32"/>
      <c r="L448"/>
      <c r="M448" t="s">
        <v>510</v>
      </c>
      <c r="N448" s="33"/>
      <c r="O448" s="34"/>
    </row>
    <row r="449" spans="1:15">
      <c r="A449"/>
      <c r="B449" s="30" t="s">
        <v>949</v>
      </c>
      <c r="C449" t="s">
        <v>484</v>
      </c>
      <c r="D449" s="31"/>
      <c r="E449" s="31">
        <v>47</v>
      </c>
      <c r="F449" s="31"/>
      <c r="G449" s="31"/>
      <c r="H449" s="31">
        <f t="shared" si="7"/>
        <v>47</v>
      </c>
      <c r="I449" s="32">
        <v>118</v>
      </c>
      <c r="J449" s="32">
        <f>(Tabla13[[#This Row],[CANTIDAD TOTAL]]*Tabla13[[#This Row],[PRECIO UNITARIO ESTIMADO]])</f>
        <v>5546</v>
      </c>
      <c r="K449" s="32"/>
      <c r="L449"/>
      <c r="M449" t="s">
        <v>510</v>
      </c>
      <c r="N449" s="33"/>
      <c r="O449" s="34"/>
    </row>
    <row r="450" spans="1:15">
      <c r="A450"/>
      <c r="B450" s="30" t="s">
        <v>950</v>
      </c>
      <c r="C450" t="s">
        <v>484</v>
      </c>
      <c r="D450" s="31"/>
      <c r="E450" s="31">
        <v>2000</v>
      </c>
      <c r="F450" s="31"/>
      <c r="G450" s="31"/>
      <c r="H450" s="31">
        <f t="shared" si="7"/>
        <v>2000</v>
      </c>
      <c r="I450" s="32">
        <v>6.1360000000000001</v>
      </c>
      <c r="J450" s="32">
        <f>(Tabla13[[#This Row],[CANTIDAD TOTAL]]*Tabla13[[#This Row],[PRECIO UNITARIO ESTIMADO]])</f>
        <v>12272</v>
      </c>
      <c r="K450" s="32"/>
      <c r="L450"/>
      <c r="M450" t="s">
        <v>510</v>
      </c>
      <c r="N450" s="33"/>
      <c r="O450" s="34"/>
    </row>
    <row r="451" spans="1:15">
      <c r="A451"/>
      <c r="B451" s="30" t="s">
        <v>951</v>
      </c>
      <c r="C451" t="s">
        <v>484</v>
      </c>
      <c r="D451" s="31"/>
      <c r="E451" s="31"/>
      <c r="F451" s="31">
        <v>50</v>
      </c>
      <c r="G451" s="31">
        <v>100</v>
      </c>
      <c r="H451" s="31">
        <f t="shared" si="7"/>
        <v>150</v>
      </c>
      <c r="I451" s="32">
        <v>12.21</v>
      </c>
      <c r="J451" s="32">
        <f>(Tabla13[[#This Row],[CANTIDAD TOTAL]]*Tabla13[[#This Row],[PRECIO UNITARIO ESTIMADO]])</f>
        <v>1831.5000000000002</v>
      </c>
      <c r="K451" s="32"/>
      <c r="L451"/>
      <c r="M451" t="s">
        <v>510</v>
      </c>
      <c r="N451" s="33"/>
      <c r="O451" s="34"/>
    </row>
    <row r="452" spans="1:15" ht="30">
      <c r="A452"/>
      <c r="B452" s="30" t="s">
        <v>952</v>
      </c>
      <c r="C452" t="s">
        <v>484</v>
      </c>
      <c r="D452" s="31">
        <v>2400</v>
      </c>
      <c r="E452" s="31"/>
      <c r="F452" s="31"/>
      <c r="G452" s="31"/>
      <c r="H452" s="31">
        <f t="shared" si="7"/>
        <v>2400</v>
      </c>
      <c r="I452" s="32">
        <v>232.06666666666669</v>
      </c>
      <c r="J452" s="32">
        <f>(Tabla13[[#This Row],[CANTIDAD TOTAL]]*Tabla13[[#This Row],[PRECIO UNITARIO ESTIMADO]])</f>
        <v>556960.00000000012</v>
      </c>
      <c r="K452" s="32"/>
      <c r="L452"/>
      <c r="M452" t="s">
        <v>510</v>
      </c>
      <c r="N452" s="33"/>
      <c r="O452" s="34"/>
    </row>
    <row r="453" spans="1:15" ht="30">
      <c r="A453"/>
      <c r="B453" s="30" t="s">
        <v>953</v>
      </c>
      <c r="C453" t="s">
        <v>484</v>
      </c>
      <c r="D453" s="31"/>
      <c r="E453" s="31">
        <v>165</v>
      </c>
      <c r="F453" s="31"/>
      <c r="G453" s="31"/>
      <c r="H453" s="31">
        <f t="shared" si="7"/>
        <v>165</v>
      </c>
      <c r="I453" s="32">
        <v>198.24299999999999</v>
      </c>
      <c r="J453" s="32">
        <f>(Tabla13[[#This Row],[CANTIDAD TOTAL]]*Tabla13[[#This Row],[PRECIO UNITARIO ESTIMADO]])</f>
        <v>32710.094999999998</v>
      </c>
      <c r="K453" s="32"/>
      <c r="L453"/>
      <c r="M453" t="s">
        <v>510</v>
      </c>
      <c r="N453" s="33"/>
      <c r="O453" s="34"/>
    </row>
    <row r="454" spans="1:15" ht="45">
      <c r="A454"/>
      <c r="B454" s="30" t="s">
        <v>954</v>
      </c>
      <c r="C454" t="s">
        <v>484</v>
      </c>
      <c r="D454" s="31"/>
      <c r="E454" s="31">
        <v>820</v>
      </c>
      <c r="F454" s="31"/>
      <c r="G454" s="31"/>
      <c r="H454" s="31">
        <f t="shared" si="7"/>
        <v>820</v>
      </c>
      <c r="I454" s="32">
        <v>148.68</v>
      </c>
      <c r="J454" s="32">
        <f>(Tabla13[[#This Row],[CANTIDAD TOTAL]]*Tabla13[[#This Row],[PRECIO UNITARIO ESTIMADO]])</f>
        <v>121917.6</v>
      </c>
      <c r="K454" s="32"/>
      <c r="L454"/>
      <c r="M454" t="s">
        <v>510</v>
      </c>
      <c r="N454" s="33"/>
      <c r="O454" s="34"/>
    </row>
    <row r="455" spans="1:15" ht="30">
      <c r="A455" t="s">
        <v>336</v>
      </c>
      <c r="B455" s="30" t="s">
        <v>955</v>
      </c>
      <c r="C455" t="s">
        <v>484</v>
      </c>
      <c r="D455" s="31"/>
      <c r="E455" s="31">
        <v>1</v>
      </c>
      <c r="F455" s="31"/>
      <c r="G455" s="31"/>
      <c r="H455" s="31">
        <f t="shared" si="7"/>
        <v>1</v>
      </c>
      <c r="I455" s="32">
        <v>480000</v>
      </c>
      <c r="J455" s="32">
        <f>(Tabla13[[#This Row],[CANTIDAD TOTAL]]*Tabla13[[#This Row],[PRECIO UNITARIO ESTIMADO]])</f>
        <v>480000</v>
      </c>
      <c r="K455" s="32">
        <f>(J455+J456)</f>
        <v>762240</v>
      </c>
      <c r="L455" t="s">
        <v>522</v>
      </c>
      <c r="M455" t="s">
        <v>510</v>
      </c>
      <c r="N455" s="33"/>
      <c r="O455" s="34"/>
    </row>
    <row r="456" spans="1:15">
      <c r="A456"/>
      <c r="B456" s="30" t="s">
        <v>956</v>
      </c>
      <c r="C456" t="s">
        <v>484</v>
      </c>
      <c r="D456" s="31"/>
      <c r="E456" s="31">
        <v>980</v>
      </c>
      <c r="F456" s="31"/>
      <c r="G456" s="31"/>
      <c r="H456" s="31">
        <f t="shared" si="7"/>
        <v>980</v>
      </c>
      <c r="I456" s="32">
        <v>288</v>
      </c>
      <c r="J456" s="32">
        <f>(Tabla13[[#This Row],[CANTIDAD TOTAL]]*Tabla13[[#This Row],[PRECIO UNITARIO ESTIMADO]])</f>
        <v>282240</v>
      </c>
      <c r="K456" s="32"/>
      <c r="L456"/>
      <c r="M456" t="s">
        <v>510</v>
      </c>
      <c r="N456" s="33"/>
      <c r="O456" s="34"/>
    </row>
    <row r="457" spans="1:15">
      <c r="A457" t="s">
        <v>341</v>
      </c>
      <c r="B457" s="30" t="s">
        <v>957</v>
      </c>
      <c r="C457" t="s">
        <v>958</v>
      </c>
      <c r="D457" s="31"/>
      <c r="E457" s="31"/>
      <c r="F457" s="31">
        <v>6</v>
      </c>
      <c r="G457" s="31">
        <v>6</v>
      </c>
      <c r="H457" s="31">
        <f t="shared" si="7"/>
        <v>12</v>
      </c>
      <c r="I457" s="32">
        <v>2625.25</v>
      </c>
      <c r="J457" s="32">
        <f>(Tabla13[[#This Row],[CANTIDAD TOTAL]]*Tabla13[[#This Row],[PRECIO UNITARIO ESTIMADO]])</f>
        <v>31503</v>
      </c>
      <c r="K457" s="32">
        <f>(J457)</f>
        <v>31503</v>
      </c>
      <c r="L457" t="s">
        <v>513</v>
      </c>
      <c r="M457" t="s">
        <v>510</v>
      </c>
      <c r="N457" s="33"/>
      <c r="O457" s="34"/>
    </row>
    <row r="458" spans="1:15" ht="30">
      <c r="A458" t="s">
        <v>354</v>
      </c>
      <c r="B458" s="30" t="s">
        <v>959</v>
      </c>
      <c r="C458" t="s">
        <v>484</v>
      </c>
      <c r="D458" s="31"/>
      <c r="E458" s="31"/>
      <c r="F458" s="31">
        <v>78</v>
      </c>
      <c r="G458" s="31">
        <v>50</v>
      </c>
      <c r="H458" s="31">
        <f t="shared" si="7"/>
        <v>128</v>
      </c>
      <c r="I458" s="32">
        <v>130</v>
      </c>
      <c r="J458" s="32">
        <f>(Tabla13[[#This Row],[CANTIDAD TOTAL]]*Tabla13[[#This Row],[PRECIO UNITARIO ESTIMADO]])</f>
        <v>16640</v>
      </c>
      <c r="K458" s="32">
        <f>(J458+J459+J460+J461+J462+J463+J464+J465+J466+J467+J468+J469+J470+J471+J472+J473+J474+J475)</f>
        <v>984716.66</v>
      </c>
      <c r="L458" t="s">
        <v>522</v>
      </c>
      <c r="M458" t="s">
        <v>510</v>
      </c>
      <c r="N458" s="33"/>
      <c r="O458" s="34"/>
    </row>
    <row r="459" spans="1:15">
      <c r="A459"/>
      <c r="B459" s="30" t="s">
        <v>960</v>
      </c>
      <c r="C459" t="s">
        <v>484</v>
      </c>
      <c r="D459" s="31"/>
      <c r="E459" s="31"/>
      <c r="F459" s="31">
        <v>20</v>
      </c>
      <c r="G459" s="31">
        <v>20</v>
      </c>
      <c r="H459" s="31">
        <f t="shared" si="7"/>
        <v>40</v>
      </c>
      <c r="I459" s="32">
        <v>1065</v>
      </c>
      <c r="J459" s="32">
        <f>(Tabla13[[#This Row],[CANTIDAD TOTAL]]*Tabla13[[#This Row],[PRECIO UNITARIO ESTIMADO]])</f>
        <v>42600</v>
      </c>
      <c r="K459" s="32"/>
      <c r="L459"/>
      <c r="M459" t="s">
        <v>519</v>
      </c>
      <c r="N459" s="33"/>
      <c r="O459" s="34"/>
    </row>
    <row r="460" spans="1:15">
      <c r="A460"/>
      <c r="B460" s="30" t="s">
        <v>961</v>
      </c>
      <c r="C460" t="s">
        <v>484</v>
      </c>
      <c r="D460" s="31">
        <v>1</v>
      </c>
      <c r="E460" s="31"/>
      <c r="F460" s="31"/>
      <c r="G460" s="31"/>
      <c r="H460" s="31">
        <f t="shared" ref="H460:H478" si="8">(D460+E460+F460+G460)</f>
        <v>1</v>
      </c>
      <c r="I460" s="32">
        <v>82954</v>
      </c>
      <c r="J460" s="32">
        <f>(Tabla13[[#This Row],[CANTIDAD TOTAL]]*Tabla13[[#This Row],[PRECIO UNITARIO ESTIMADO]])</f>
        <v>82954</v>
      </c>
      <c r="K460" s="32"/>
      <c r="L460"/>
      <c r="M460" t="s">
        <v>510</v>
      </c>
      <c r="N460" s="33"/>
      <c r="O460" s="34"/>
    </row>
    <row r="461" spans="1:15">
      <c r="A461"/>
      <c r="B461" s="30" t="s">
        <v>962</v>
      </c>
      <c r="C461" t="s">
        <v>484</v>
      </c>
      <c r="D461" s="31"/>
      <c r="E461" s="31"/>
      <c r="F461" s="31">
        <v>1</v>
      </c>
      <c r="G461" s="31">
        <v>1</v>
      </c>
      <c r="H461" s="31">
        <f t="shared" si="8"/>
        <v>2</v>
      </c>
      <c r="I461" s="32">
        <v>28600</v>
      </c>
      <c r="J461" s="32">
        <f>(Tabla13[[#This Row],[CANTIDAD TOTAL]]*Tabla13[[#This Row],[PRECIO UNITARIO ESTIMADO]])</f>
        <v>57200</v>
      </c>
      <c r="K461" s="32"/>
      <c r="L461"/>
      <c r="M461" t="s">
        <v>510</v>
      </c>
      <c r="N461" s="33"/>
      <c r="O461" s="34"/>
    </row>
    <row r="462" spans="1:15">
      <c r="A462"/>
      <c r="B462" s="30" t="s">
        <v>963</v>
      </c>
      <c r="C462" t="s">
        <v>484</v>
      </c>
      <c r="D462" s="31"/>
      <c r="E462" s="31"/>
      <c r="F462" s="31">
        <v>1</v>
      </c>
      <c r="G462" s="31"/>
      <c r="H462" s="31">
        <f t="shared" si="8"/>
        <v>1</v>
      </c>
      <c r="I462" s="32">
        <v>18200</v>
      </c>
      <c r="J462" s="32">
        <f>(Tabla13[[#This Row],[CANTIDAD TOTAL]]*Tabla13[[#This Row],[PRECIO UNITARIO ESTIMADO]])</f>
        <v>18200</v>
      </c>
      <c r="K462" s="32"/>
      <c r="L462"/>
      <c r="M462" t="s">
        <v>510</v>
      </c>
      <c r="N462" s="33"/>
      <c r="O462" s="34"/>
    </row>
    <row r="463" spans="1:15">
      <c r="A463"/>
      <c r="B463" s="30" t="s">
        <v>964</v>
      </c>
      <c r="C463" t="s">
        <v>484</v>
      </c>
      <c r="D463" s="31">
        <v>1</v>
      </c>
      <c r="E463" s="31"/>
      <c r="F463" s="31"/>
      <c r="G463" s="31"/>
      <c r="H463" s="31">
        <f t="shared" si="8"/>
        <v>1</v>
      </c>
      <c r="I463" s="32">
        <v>20555</v>
      </c>
      <c r="J463" s="32">
        <f>(Tabla13[[#This Row],[CANTIDAD TOTAL]]*Tabla13[[#This Row],[PRECIO UNITARIO ESTIMADO]])</f>
        <v>20555</v>
      </c>
      <c r="K463" s="32"/>
      <c r="L463"/>
      <c r="M463" t="s">
        <v>510</v>
      </c>
      <c r="N463" s="33"/>
      <c r="O463" s="34"/>
    </row>
    <row r="464" spans="1:15">
      <c r="A464"/>
      <c r="B464" s="30" t="s">
        <v>965</v>
      </c>
      <c r="C464" t="s">
        <v>484</v>
      </c>
      <c r="D464" s="31"/>
      <c r="E464" s="31"/>
      <c r="F464" s="31">
        <v>1</v>
      </c>
      <c r="G464" s="31"/>
      <c r="H464" s="31">
        <f t="shared" si="8"/>
        <v>1</v>
      </c>
      <c r="I464" s="32">
        <v>183750</v>
      </c>
      <c r="J464" s="32">
        <f>(Tabla13[[#This Row],[CANTIDAD TOTAL]]*Tabla13[[#This Row],[PRECIO UNITARIO ESTIMADO]])</f>
        <v>183750</v>
      </c>
      <c r="K464" s="32"/>
      <c r="L464"/>
      <c r="M464" t="s">
        <v>626</v>
      </c>
      <c r="N464" s="33"/>
      <c r="O464" s="34"/>
    </row>
    <row r="465" spans="1:15">
      <c r="A465"/>
      <c r="B465" s="30" t="s">
        <v>966</v>
      </c>
      <c r="C465" t="s">
        <v>484</v>
      </c>
      <c r="D465" s="31"/>
      <c r="E465" s="31"/>
      <c r="F465" s="31">
        <v>1</v>
      </c>
      <c r="G465" s="31"/>
      <c r="H465" s="31">
        <f t="shared" si="8"/>
        <v>1</v>
      </c>
      <c r="I465" s="32">
        <v>75000</v>
      </c>
      <c r="J465" s="32">
        <f>(Tabla13[[#This Row],[CANTIDAD TOTAL]]*Tabla13[[#This Row],[PRECIO UNITARIO ESTIMADO]])</f>
        <v>75000</v>
      </c>
      <c r="K465" s="32"/>
      <c r="L465"/>
      <c r="M465" t="s">
        <v>510</v>
      </c>
      <c r="N465" s="33"/>
      <c r="O465" s="34"/>
    </row>
    <row r="466" spans="1:15">
      <c r="A466"/>
      <c r="B466" s="30" t="s">
        <v>967</v>
      </c>
      <c r="C466" t="s">
        <v>484</v>
      </c>
      <c r="D466" s="31">
        <v>1</v>
      </c>
      <c r="E466" s="31"/>
      <c r="F466" s="31"/>
      <c r="G466" s="31"/>
      <c r="H466" s="31">
        <f t="shared" si="8"/>
        <v>1</v>
      </c>
      <c r="I466" s="32">
        <v>22231.200000000001</v>
      </c>
      <c r="J466" s="32">
        <f>(Tabla13[[#This Row],[CANTIDAD TOTAL]]*Tabla13[[#This Row],[PRECIO UNITARIO ESTIMADO]])</f>
        <v>22231.200000000001</v>
      </c>
      <c r="K466" s="32"/>
      <c r="L466"/>
      <c r="M466" t="s">
        <v>510</v>
      </c>
      <c r="N466" s="33"/>
      <c r="O466" s="34"/>
    </row>
    <row r="467" spans="1:15">
      <c r="A467"/>
      <c r="B467" s="30" t="s">
        <v>968</v>
      </c>
      <c r="C467" t="s">
        <v>484</v>
      </c>
      <c r="D467" s="31"/>
      <c r="E467" s="31"/>
      <c r="F467" s="31">
        <v>1</v>
      </c>
      <c r="G467" s="31"/>
      <c r="H467" s="31">
        <f t="shared" si="8"/>
        <v>1</v>
      </c>
      <c r="I467" s="32">
        <v>41250</v>
      </c>
      <c r="J467" s="32">
        <f>(Tabla13[[#This Row],[CANTIDAD TOTAL]]*Tabla13[[#This Row],[PRECIO UNITARIO ESTIMADO]])</f>
        <v>41250</v>
      </c>
      <c r="K467" s="32"/>
      <c r="L467"/>
      <c r="M467" t="s">
        <v>510</v>
      </c>
      <c r="N467" s="33"/>
      <c r="O467" s="34"/>
    </row>
    <row r="468" spans="1:15">
      <c r="A468"/>
      <c r="B468" s="30" t="s">
        <v>969</v>
      </c>
      <c r="C468" t="s">
        <v>484</v>
      </c>
      <c r="D468" s="31"/>
      <c r="E468" s="31"/>
      <c r="F468" s="31">
        <v>1</v>
      </c>
      <c r="G468" s="31"/>
      <c r="H468" s="31">
        <f t="shared" si="8"/>
        <v>1</v>
      </c>
      <c r="I468" s="32">
        <v>26000</v>
      </c>
      <c r="J468" s="32">
        <f>(Tabla13[[#This Row],[CANTIDAD TOTAL]]*Tabla13[[#This Row],[PRECIO UNITARIO ESTIMADO]])</f>
        <v>26000</v>
      </c>
      <c r="K468" s="32"/>
      <c r="L468"/>
      <c r="M468" t="s">
        <v>510</v>
      </c>
      <c r="N468" s="33"/>
      <c r="O468" s="34"/>
    </row>
    <row r="469" spans="1:15" ht="30">
      <c r="A469"/>
      <c r="B469" s="30" t="s">
        <v>970</v>
      </c>
      <c r="C469" t="s">
        <v>484</v>
      </c>
      <c r="D469" s="31"/>
      <c r="E469" s="31">
        <v>1</v>
      </c>
      <c r="F469" s="31"/>
      <c r="G469" s="31"/>
      <c r="H469" s="31">
        <f t="shared" si="8"/>
        <v>1</v>
      </c>
      <c r="I469" s="32">
        <v>211875</v>
      </c>
      <c r="J469" s="32">
        <f>(Tabla13[[#This Row],[CANTIDAD TOTAL]]*Tabla13[[#This Row],[PRECIO UNITARIO ESTIMADO]])</f>
        <v>211875</v>
      </c>
      <c r="K469" s="32"/>
      <c r="L469"/>
      <c r="M469" t="s">
        <v>510</v>
      </c>
      <c r="N469" s="33"/>
      <c r="O469" s="34"/>
    </row>
    <row r="470" spans="1:15">
      <c r="A470"/>
      <c r="B470" s="30" t="s">
        <v>971</v>
      </c>
      <c r="C470" t="s">
        <v>484</v>
      </c>
      <c r="D470" s="31"/>
      <c r="E470" s="31">
        <v>1</v>
      </c>
      <c r="F470" s="31"/>
      <c r="G470" s="31"/>
      <c r="H470" s="31">
        <f t="shared" si="8"/>
        <v>1</v>
      </c>
      <c r="I470" s="32">
        <v>90000</v>
      </c>
      <c r="J470" s="32">
        <f>(Tabla13[[#This Row],[CANTIDAD TOTAL]]*Tabla13[[#This Row],[PRECIO UNITARIO ESTIMADO]])</f>
        <v>90000</v>
      </c>
      <c r="K470" s="32"/>
      <c r="L470"/>
      <c r="M470" t="s">
        <v>510</v>
      </c>
      <c r="N470" s="33"/>
      <c r="O470" s="34"/>
    </row>
    <row r="471" spans="1:15">
      <c r="A471"/>
      <c r="B471" s="30" t="s">
        <v>972</v>
      </c>
      <c r="C471" t="s">
        <v>484</v>
      </c>
      <c r="D471" s="31">
        <v>1</v>
      </c>
      <c r="E471" s="31"/>
      <c r="F471" s="31"/>
      <c r="G471" s="31"/>
      <c r="H471" s="31">
        <f t="shared" si="8"/>
        <v>1</v>
      </c>
      <c r="I471" s="32">
        <v>11923.9</v>
      </c>
      <c r="J471" s="32">
        <f>(Tabla13[[#This Row],[CANTIDAD TOTAL]]*Tabla13[[#This Row],[PRECIO UNITARIO ESTIMADO]])</f>
        <v>11923.9</v>
      </c>
      <c r="K471" s="32"/>
      <c r="L471"/>
      <c r="M471" t="s">
        <v>510</v>
      </c>
      <c r="N471" s="33"/>
      <c r="O471" s="34"/>
    </row>
    <row r="472" spans="1:15">
      <c r="A472"/>
      <c r="B472" s="30" t="s">
        <v>973</v>
      </c>
      <c r="C472" t="s">
        <v>484</v>
      </c>
      <c r="D472" s="31">
        <v>1</v>
      </c>
      <c r="E472" s="31"/>
      <c r="F472" s="31"/>
      <c r="G472" s="31"/>
      <c r="H472" s="31">
        <f t="shared" si="8"/>
        <v>1</v>
      </c>
      <c r="I472" s="32">
        <v>7858.8</v>
      </c>
      <c r="J472" s="32">
        <f>(Tabla13[[#This Row],[CANTIDAD TOTAL]]*Tabla13[[#This Row],[PRECIO UNITARIO ESTIMADO]])</f>
        <v>7858.8</v>
      </c>
      <c r="K472" s="32"/>
      <c r="L472"/>
      <c r="M472" t="s">
        <v>510</v>
      </c>
      <c r="N472" s="33"/>
      <c r="O472" s="34"/>
    </row>
    <row r="473" spans="1:15">
      <c r="A473"/>
      <c r="B473" s="30" t="s">
        <v>974</v>
      </c>
      <c r="C473" t="s">
        <v>484</v>
      </c>
      <c r="D473" s="31">
        <v>1</v>
      </c>
      <c r="E473" s="31"/>
      <c r="F473" s="31"/>
      <c r="G473" s="31"/>
      <c r="H473" s="31">
        <f t="shared" si="8"/>
        <v>1</v>
      </c>
      <c r="I473" s="32">
        <v>8873.6</v>
      </c>
      <c r="J473" s="32">
        <f>(Tabla13[[#This Row],[CANTIDAD TOTAL]]*Tabla13[[#This Row],[PRECIO UNITARIO ESTIMADO]])</f>
        <v>8873.6</v>
      </c>
      <c r="K473" s="32"/>
      <c r="L473"/>
      <c r="M473" t="s">
        <v>510</v>
      </c>
      <c r="N473" s="33"/>
      <c r="O473" s="34"/>
    </row>
    <row r="474" spans="1:15" ht="30">
      <c r="A474"/>
      <c r="B474" s="30" t="s">
        <v>975</v>
      </c>
      <c r="C474" t="s">
        <v>484</v>
      </c>
      <c r="D474" s="31"/>
      <c r="E474" s="31">
        <v>1</v>
      </c>
      <c r="F474" s="31"/>
      <c r="G474" s="31"/>
      <c r="H474" s="31">
        <f t="shared" si="8"/>
        <v>1</v>
      </c>
      <c r="I474" s="32">
        <v>26166.5</v>
      </c>
      <c r="J474" s="32">
        <f>(Tabla13[[#This Row],[CANTIDAD TOTAL]]*Tabla13[[#This Row],[PRECIO UNITARIO ESTIMADO]])</f>
        <v>26166.5</v>
      </c>
      <c r="K474" s="32"/>
      <c r="L474"/>
      <c r="M474" t="s">
        <v>510</v>
      </c>
      <c r="N474" s="33"/>
      <c r="O474" s="34"/>
    </row>
    <row r="475" spans="1:15">
      <c r="A475"/>
      <c r="B475" s="30" t="s">
        <v>976</v>
      </c>
      <c r="C475" t="s">
        <v>484</v>
      </c>
      <c r="D475" s="31">
        <v>1</v>
      </c>
      <c r="E475" s="31"/>
      <c r="F475" s="31"/>
      <c r="G475" s="31"/>
      <c r="H475" s="31">
        <f t="shared" si="8"/>
        <v>1</v>
      </c>
      <c r="I475" s="32">
        <v>41638.660000000003</v>
      </c>
      <c r="J475" s="32">
        <f>(Tabla13[[#This Row],[CANTIDAD TOTAL]]*Tabla13[[#This Row],[PRECIO UNITARIO ESTIMADO]])</f>
        <v>41638.660000000003</v>
      </c>
      <c r="K475" s="32"/>
      <c r="L475"/>
      <c r="M475" t="s">
        <v>510</v>
      </c>
      <c r="N475" s="33"/>
      <c r="O475" s="34"/>
    </row>
    <row r="476" spans="1:15">
      <c r="A476" t="s">
        <v>355</v>
      </c>
      <c r="B476" s="30" t="s">
        <v>977</v>
      </c>
      <c r="C476" t="s">
        <v>484</v>
      </c>
      <c r="D476" s="31"/>
      <c r="E476" s="31"/>
      <c r="F476" s="31">
        <v>2</v>
      </c>
      <c r="G476" s="31">
        <v>1</v>
      </c>
      <c r="H476" s="31">
        <f t="shared" si="8"/>
        <v>3</v>
      </c>
      <c r="I476" s="32">
        <v>12500</v>
      </c>
      <c r="J476" s="32">
        <f>(Tabla13[[#This Row],[CANTIDAD TOTAL]]*Tabla13[[#This Row],[PRECIO UNITARIO ESTIMADO]])</f>
        <v>37500</v>
      </c>
      <c r="K476" s="32">
        <f>(J476)</f>
        <v>37500</v>
      </c>
      <c r="L476" t="s">
        <v>513</v>
      </c>
      <c r="M476" t="s">
        <v>510</v>
      </c>
      <c r="N476" s="33"/>
      <c r="O476" s="34"/>
    </row>
    <row r="477" spans="1:15">
      <c r="A477"/>
      <c r="B477" s="30" t="s">
        <v>978</v>
      </c>
      <c r="C477" t="s">
        <v>484</v>
      </c>
      <c r="D477" s="31">
        <v>3</v>
      </c>
      <c r="E477" s="31">
        <v>5</v>
      </c>
      <c r="F477" s="31">
        <v>4</v>
      </c>
      <c r="G477" s="31">
        <v>2</v>
      </c>
      <c r="H477" s="31">
        <f t="shared" si="8"/>
        <v>14</v>
      </c>
      <c r="I477" s="32">
        <v>96378.785999999993</v>
      </c>
      <c r="J477" s="32">
        <f>(Tabla13[[#This Row],[CANTIDAD TOTAL]]*Tabla13[[#This Row],[PRECIO UNITARIO ESTIMADO]])</f>
        <v>1349303.004</v>
      </c>
      <c r="K477" s="32">
        <f>(J477+J478)</f>
        <v>1445681.79</v>
      </c>
      <c r="L477" t="s">
        <v>513</v>
      </c>
      <c r="M477" t="s">
        <v>510</v>
      </c>
      <c r="N477" s="33"/>
      <c r="O477" s="34"/>
    </row>
    <row r="478" spans="1:15">
      <c r="A478"/>
      <c r="B478" s="30" t="s">
        <v>979</v>
      </c>
      <c r="C478" t="s">
        <v>484</v>
      </c>
      <c r="D478" s="31"/>
      <c r="E478" s="31">
        <v>1</v>
      </c>
      <c r="F478" s="31"/>
      <c r="G478" s="31"/>
      <c r="H478" s="31">
        <f t="shared" si="8"/>
        <v>1</v>
      </c>
      <c r="I478" s="32">
        <v>96378.785999999993</v>
      </c>
      <c r="J478" s="32">
        <f>(Tabla13[[#This Row],[CANTIDAD TOTAL]]*Tabla13[[#This Row],[PRECIO UNITARIO ESTIMADO]])</f>
        <v>96378.785999999993</v>
      </c>
      <c r="K478" s="32"/>
      <c r="L478"/>
      <c r="M478" t="s">
        <v>510</v>
      </c>
      <c r="N478" s="33"/>
      <c r="O478" s="34"/>
    </row>
    <row r="479" spans="1:15">
      <c r="A479" s="35"/>
      <c r="B479" s="36"/>
      <c r="C479" s="36"/>
      <c r="D479" s="36"/>
      <c r="E479" s="36"/>
      <c r="F479" s="36"/>
      <c r="G479" s="36"/>
      <c r="H479" s="36"/>
      <c r="I479" s="37"/>
      <c r="J479" s="37">
        <f>SUM(J11:J478)</f>
        <v>81885611.282672808</v>
      </c>
      <c r="K479" s="37">
        <f>SUM(K11:K478)</f>
        <v>81885611.282672822</v>
      </c>
      <c r="L479" s="38"/>
      <c r="M479" s="38"/>
      <c r="N479" s="39"/>
      <c r="O479" s="40"/>
    </row>
    <row r="480" spans="1:15">
      <c r="O480" s="2"/>
    </row>
    <row r="481" spans="15:15">
      <c r="O481" s="2"/>
    </row>
    <row r="482" spans="15:15">
      <c r="O482" s="2"/>
    </row>
    <row r="483" spans="15:15">
      <c r="O483" s="2"/>
    </row>
    <row r="484" spans="15:15">
      <c r="O484" s="2"/>
    </row>
    <row r="485" spans="15:15">
      <c r="O485" s="2"/>
    </row>
    <row r="486" spans="15:15">
      <c r="O486" s="2"/>
    </row>
    <row r="487" spans="15:15">
      <c r="O487" s="2"/>
    </row>
    <row r="488" spans="15:15">
      <c r="O488" s="2"/>
    </row>
    <row r="489" spans="15:15">
      <c r="O489" s="2"/>
    </row>
    <row r="490" spans="15:15">
      <c r="O490" s="2"/>
    </row>
    <row r="491" spans="15:15">
      <c r="O491" s="2"/>
    </row>
    <row r="492" spans="15:15">
      <c r="O492" s="2"/>
    </row>
    <row r="493" spans="15:15">
      <c r="O493" s="2"/>
    </row>
    <row r="494" spans="15:15">
      <c r="O494" s="2"/>
    </row>
    <row r="495" spans="15:15">
      <c r="O495" s="2"/>
    </row>
    <row r="496" spans="15:15">
      <c r="O496" s="2"/>
    </row>
    <row r="497" spans="15:15">
      <c r="O497" s="2"/>
    </row>
    <row r="498" spans="15:15">
      <c r="O498" s="2"/>
    </row>
    <row r="499" spans="15:15">
      <c r="O499" s="2"/>
    </row>
    <row r="500" spans="15:15">
      <c r="O500" s="2"/>
    </row>
  </sheetData>
  <mergeCells count="4">
    <mergeCell ref="A3:A5"/>
    <mergeCell ref="A6:O6"/>
    <mergeCell ref="A7:B7"/>
    <mergeCell ref="D9:G9"/>
  </mergeCells>
  <dataValidations count="12">
    <dataValidation allowBlank="1" showInputMessage="1" showErrorMessage="1" promptTitle="PACC" prompt="Digite la cantidad requerida en este período._x000a_" sqref="D11:G11 E134:E141 E213:G278 E142:F211 E104:F133 D16:G16 D104:D278 G104:G211"/>
    <dataValidation type="list" allowBlank="1" showInputMessage="1" showErrorMessage="1" promptTitle="PACC" prompt="Seleccione el procedimiento de selección." sqref="L11:L478">
      <formula1>$W$11:$W$17</formula1>
    </dataValidation>
    <dataValidation allowBlank="1" showInputMessage="1" showErrorMessage="1" promptTitle="PACC" prompt="Digite las observaciones que considere." sqref="O11:O478"/>
    <dataValidation allowBlank="1" showInputMessage="1" showErrorMessage="1" promptTitle="PACC" prompt="Digite el valor adquirido." sqref="N11:N478"/>
    <dataValidation allowBlank="1" showInputMessage="1" showErrorMessage="1" promptTitle="PACC" prompt="Digite la fuente de financiamiento del procedimiento de referencia." sqref="M11:M478"/>
    <dataValidation allowBlank="1" showInputMessage="1" showErrorMessage="1" promptTitle="PACC" prompt="Este valor se calculará sumando los costos totales que posean el mismo Código de Catálogo de Bienes y Servicios." sqref="K11:K478"/>
    <dataValidation allowBlank="1" showInputMessage="1" showErrorMessage="1" promptTitle="PACC" prompt="Digite el precio unitario estimado._x000a_" sqref="I11:I478"/>
    <dataValidation allowBlank="1" showInputMessage="1" showErrorMessage="1" promptTitle="PACC" prompt="Digite la unidad de medida._x000a__x000a_" sqref="C11:C478"/>
    <dataValidation allowBlank="1" showInputMessage="1" showErrorMessage="1" promptTitle="PACC" prompt="Digite la descripción de la compra o contratación." sqref="B11:B478"/>
    <dataValidation type="list" allowBlank="1" showInputMessage="1" showErrorMessage="1" promptTitle="PACC" prompt="Seleccione el Código de Bienes y Servicios._x000a_" sqref="A11:A478">
      <formula1>$T$11:$T$358</formula1>
    </dataValidation>
    <dataValidation allowBlank="1" showInputMessage="1" showErrorMessage="1" promptTitle="PACC" prompt="La cantidad total resultará de la suma de las cantidades requeridas en cada trimestre. " sqref="H11:H478"/>
    <dataValidation allowBlank="1" showInputMessage="1" showErrorMessage="1" promptTitle="PACC" prompt="Este valor se calculará automáticamente, resultado de la multiplicación de la cantidad total por el precio unitario estimado." sqref="J11:J478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5" scale="3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PACC - SNCC.F.053</vt:lpstr>
      <vt:lpstr>PACC - SNCC.F.053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nathaly.guillen</cp:lastModifiedBy>
  <cp:lastPrinted>2015-10-13T15:51:56Z</cp:lastPrinted>
  <dcterms:created xsi:type="dcterms:W3CDTF">2010-12-13T15:49:00Z</dcterms:created>
  <dcterms:modified xsi:type="dcterms:W3CDTF">2015-11-02T17:00:10Z</dcterms:modified>
</cp:coreProperties>
</file>