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NOMINAS JULIO, AGOSTO, SEPTIEMBRE\"/>
    </mc:Choice>
  </mc:AlternateContent>
  <bookViews>
    <workbookView xWindow="0" yWindow="0" windowWidth="19200" windowHeight="11595"/>
  </bookViews>
  <sheets>
    <sheet name="New Text Document" sheetId="1" r:id="rId1"/>
  </sheets>
  <definedNames>
    <definedName name="_xlnm._FilterDatabase" localSheetId="0" hidden="1">'New Text Document'!$A$9:$L$227</definedName>
    <definedName name="_xlnm.Print_Area" localSheetId="0">'New Text Document'!$A$1:$L$178</definedName>
    <definedName name="_xlnm.Print_Titles" localSheetId="0">'New Text Document'!$1:$8</definedName>
  </definedNames>
  <calcPr calcId="152511"/>
</workbook>
</file>

<file path=xl/calcChain.xml><?xml version="1.0" encoding="utf-8"?>
<calcChain xmlns="http://schemas.openxmlformats.org/spreadsheetml/2006/main">
  <c r="L152" i="1" l="1"/>
  <c r="J152" i="1"/>
  <c r="I152" i="1"/>
  <c r="H152" i="1"/>
  <c r="G152" i="1"/>
  <c r="F152" i="1"/>
  <c r="L142" i="1"/>
  <c r="K142" i="1"/>
  <c r="J142" i="1"/>
  <c r="I142" i="1"/>
  <c r="H142" i="1"/>
  <c r="G142" i="1"/>
  <c r="F142" i="1"/>
  <c r="L138" i="1"/>
  <c r="J138" i="1"/>
  <c r="I138" i="1"/>
  <c r="H138" i="1"/>
  <c r="G138" i="1"/>
  <c r="F138" i="1"/>
  <c r="L97" i="1"/>
  <c r="K97" i="1"/>
  <c r="J97" i="1"/>
  <c r="I97" i="1"/>
  <c r="H97" i="1"/>
  <c r="G97" i="1"/>
  <c r="F97" i="1"/>
  <c r="L64" i="1"/>
  <c r="K64" i="1"/>
  <c r="J64" i="1"/>
  <c r="I64" i="1"/>
  <c r="H64" i="1"/>
  <c r="G64" i="1"/>
  <c r="F64" i="1"/>
  <c r="F60" i="1"/>
  <c r="L41" i="1" l="1"/>
  <c r="K41" i="1"/>
  <c r="J41" i="1"/>
  <c r="I41" i="1"/>
  <c r="H41" i="1"/>
  <c r="G41" i="1"/>
  <c r="F41" i="1"/>
  <c r="L37" i="1"/>
  <c r="J37" i="1"/>
  <c r="I37" i="1"/>
  <c r="H37" i="1"/>
  <c r="G37" i="1"/>
  <c r="F37" i="1"/>
  <c r="L33" i="1"/>
  <c r="J33" i="1"/>
  <c r="I33" i="1"/>
  <c r="H33" i="1"/>
  <c r="G33" i="1"/>
  <c r="F33" i="1"/>
  <c r="K37" i="1"/>
  <c r="K33" i="1"/>
  <c r="H51" i="1"/>
  <c r="F156" i="1"/>
  <c r="G156" i="1"/>
  <c r="H156" i="1"/>
  <c r="I156" i="1"/>
  <c r="J156" i="1"/>
  <c r="L156" i="1"/>
  <c r="L26" i="1"/>
  <c r="K26" i="1"/>
  <c r="J26" i="1"/>
  <c r="I26" i="1"/>
  <c r="H26" i="1"/>
  <c r="G26" i="1"/>
  <c r="F26" i="1"/>
  <c r="F19" i="1" l="1"/>
  <c r="K60" i="1"/>
  <c r="J60" i="1"/>
  <c r="H60" i="1"/>
  <c r="H19" i="1"/>
  <c r="H93" i="1"/>
  <c r="F93" i="1"/>
  <c r="F128" i="1"/>
  <c r="B158" i="1" l="1"/>
  <c r="J19" i="1"/>
  <c r="F145" i="1" l="1"/>
  <c r="H13" i="1"/>
  <c r="J13" i="1"/>
  <c r="H29" i="1"/>
  <c r="J29" i="1"/>
  <c r="H46" i="1"/>
  <c r="J46" i="1"/>
  <c r="J51" i="1"/>
  <c r="H55" i="1"/>
  <c r="J55" i="1"/>
  <c r="H71" i="1"/>
  <c r="I71" i="1"/>
  <c r="J71" i="1"/>
  <c r="H76" i="1"/>
  <c r="J76" i="1"/>
  <c r="G83" i="1"/>
  <c r="H83" i="1"/>
  <c r="I83" i="1"/>
  <c r="J83" i="1"/>
  <c r="H88" i="1"/>
  <c r="J88" i="1"/>
  <c r="J93" i="1"/>
  <c r="H101" i="1"/>
  <c r="J101" i="1"/>
  <c r="H105" i="1"/>
  <c r="I105" i="1"/>
  <c r="J105" i="1"/>
  <c r="H110" i="1"/>
  <c r="J110" i="1"/>
  <c r="H118" i="1"/>
  <c r="J118" i="1"/>
  <c r="H128" i="1"/>
  <c r="J128" i="1"/>
  <c r="H132" i="1"/>
  <c r="J132" i="1"/>
  <c r="H145" i="1"/>
  <c r="J145" i="1"/>
  <c r="F132" i="1"/>
  <c r="F123" i="1"/>
  <c r="F118" i="1"/>
  <c r="F110" i="1"/>
  <c r="F105" i="1"/>
  <c r="F101" i="1"/>
  <c r="F88" i="1"/>
  <c r="F83" i="1"/>
  <c r="F76" i="1"/>
  <c r="F71" i="1"/>
  <c r="F67" i="1"/>
  <c r="F55" i="1"/>
  <c r="F51" i="1"/>
  <c r="F46" i="1"/>
  <c r="F29" i="1"/>
  <c r="F13" i="1"/>
  <c r="I131" i="1"/>
  <c r="I132" i="1" s="1"/>
  <c r="G131" i="1"/>
  <c r="G132" i="1" s="1"/>
  <c r="H123" i="1"/>
  <c r="J123" i="1"/>
  <c r="I113" i="1"/>
  <c r="G113" i="1"/>
  <c r="I117" i="1"/>
  <c r="G117" i="1"/>
  <c r="I116" i="1"/>
  <c r="G116" i="1"/>
  <c r="I115" i="1"/>
  <c r="G115" i="1"/>
  <c r="I114" i="1"/>
  <c r="G114" i="1"/>
  <c r="I109" i="1"/>
  <c r="G109" i="1"/>
  <c r="I108" i="1"/>
  <c r="I110" i="1" s="1"/>
  <c r="G108" i="1"/>
  <c r="K82" i="1"/>
  <c r="K83" i="1" s="1"/>
  <c r="I74" i="1"/>
  <c r="G74" i="1"/>
  <c r="J67" i="1"/>
  <c r="H67" i="1"/>
  <c r="I66" i="1"/>
  <c r="G66" i="1"/>
  <c r="G67" i="1" s="1"/>
  <c r="I67" i="1"/>
  <c r="I58" i="1"/>
  <c r="I60" i="1" s="1"/>
  <c r="G58" i="1"/>
  <c r="G60" i="1" s="1"/>
  <c r="I49" i="1"/>
  <c r="G49" i="1"/>
  <c r="G45" i="1"/>
  <c r="J158" i="1" l="1"/>
  <c r="F158" i="1"/>
  <c r="H158" i="1"/>
  <c r="K113" i="1"/>
  <c r="K114" i="1"/>
  <c r="L114" i="1" s="1"/>
  <c r="K115" i="1"/>
  <c r="L115" i="1" s="1"/>
  <c r="K116" i="1"/>
  <c r="L116" i="1" s="1"/>
  <c r="K117" i="1"/>
  <c r="L117" i="1" s="1"/>
  <c r="K74" i="1"/>
  <c r="K108" i="1"/>
  <c r="L109" i="1"/>
  <c r="G110" i="1"/>
  <c r="K131" i="1"/>
  <c r="K132" i="1" s="1"/>
  <c r="K66" i="1"/>
  <c r="L66" i="1" s="1"/>
  <c r="I135" i="1"/>
  <c r="G135" i="1"/>
  <c r="G50" i="1"/>
  <c r="G51" i="1" s="1"/>
  <c r="I50" i="1"/>
  <c r="I18" i="1"/>
  <c r="G18" i="1"/>
  <c r="G12" i="1"/>
  <c r="G13" i="1" s="1"/>
  <c r="L131" i="1" l="1"/>
  <c r="L132" i="1" s="1"/>
  <c r="L108" i="1"/>
  <c r="L110" i="1" s="1"/>
  <c r="K110" i="1"/>
  <c r="L113" i="1"/>
  <c r="L74" i="1"/>
  <c r="L51" i="1"/>
  <c r="K51" i="1"/>
  <c r="I51" i="1"/>
  <c r="K135" i="1"/>
  <c r="K67" i="1"/>
  <c r="L67" i="1"/>
  <c r="L58" i="1"/>
  <c r="L60" i="1" s="1"/>
  <c r="K18" i="1"/>
  <c r="L18" i="1" s="1"/>
  <c r="I118" i="1"/>
  <c r="G118" i="1"/>
  <c r="I126" i="1"/>
  <c r="I128" i="1" s="1"/>
  <c r="G126" i="1"/>
  <c r="G128" i="1" s="1"/>
  <c r="I136" i="1"/>
  <c r="G136" i="1"/>
  <c r="I16" i="1"/>
  <c r="I19" i="1" s="1"/>
  <c r="G16" i="1"/>
  <c r="G19" i="1" s="1"/>
  <c r="L136" i="1" l="1"/>
  <c r="K126" i="1"/>
  <c r="K128" i="1" s="1"/>
  <c r="K138" i="1"/>
  <c r="L135" i="1"/>
  <c r="K118" i="1"/>
  <c r="K16" i="1"/>
  <c r="K19" i="1" s="1"/>
  <c r="G121" i="1"/>
  <c r="I121" i="1"/>
  <c r="I123" i="1" s="1"/>
  <c r="I91" i="1"/>
  <c r="I93" i="1" s="1"/>
  <c r="G91" i="1"/>
  <c r="G93" i="1" s="1"/>
  <c r="G87" i="1"/>
  <c r="I87" i="1"/>
  <c r="G44" i="1"/>
  <c r="G46" i="1" s="1"/>
  <c r="I46" i="1"/>
  <c r="I144" i="1"/>
  <c r="I145" i="1" s="1"/>
  <c r="G144" i="1"/>
  <c r="G145" i="1" s="1"/>
  <c r="G104" i="1"/>
  <c r="G105" i="1" s="1"/>
  <c r="G122" i="1"/>
  <c r="K122" i="1" s="1"/>
  <c r="L82" i="1"/>
  <c r="L83" i="1" s="1"/>
  <c r="I75" i="1"/>
  <c r="I76" i="1" s="1"/>
  <c r="G75" i="1"/>
  <c r="G76" i="1" s="1"/>
  <c r="G70" i="1"/>
  <c r="G71" i="1" s="1"/>
  <c r="I100" i="1"/>
  <c r="I101" i="1" s="1"/>
  <c r="G100" i="1"/>
  <c r="G101" i="1" s="1"/>
  <c r="K13" i="1" l="1"/>
  <c r="I13" i="1"/>
  <c r="L16" i="1"/>
  <c r="L19" i="1" s="1"/>
  <c r="L126" i="1"/>
  <c r="L128" i="1" s="1"/>
  <c r="G123" i="1"/>
  <c r="L118" i="1"/>
  <c r="K75" i="1"/>
  <c r="K76" i="1" s="1"/>
  <c r="K121" i="1"/>
  <c r="K123" i="1" s="1"/>
  <c r="K91" i="1"/>
  <c r="K93" i="1" s="1"/>
  <c r="L87" i="1"/>
  <c r="L13" i="1"/>
  <c r="K44" i="1"/>
  <c r="K46" i="1" s="1"/>
  <c r="K145" i="1"/>
  <c r="K104" i="1"/>
  <c r="K105" i="1" s="1"/>
  <c r="K70" i="1"/>
  <c r="K71" i="1" s="1"/>
  <c r="K100" i="1"/>
  <c r="K101" i="1" s="1"/>
  <c r="L91" i="1" l="1"/>
  <c r="L93" i="1" s="1"/>
  <c r="L121" i="1"/>
  <c r="L46" i="1"/>
  <c r="L144" i="1"/>
  <c r="L145" i="1" s="1"/>
  <c r="L104" i="1"/>
  <c r="L105" i="1" s="1"/>
  <c r="L123" i="1"/>
  <c r="L75" i="1"/>
  <c r="L76" i="1" s="1"/>
  <c r="L70" i="1"/>
  <c r="L71" i="1" s="1"/>
  <c r="L100" i="1"/>
  <c r="L101" i="1" s="1"/>
  <c r="I148" i="1" l="1"/>
  <c r="G148" i="1"/>
  <c r="G150" i="1"/>
  <c r="I150" i="1"/>
  <c r="I86" i="1"/>
  <c r="I88" i="1" s="1"/>
  <c r="G86" i="1"/>
  <c r="G88" i="1" s="1"/>
  <c r="I55" i="1"/>
  <c r="G54" i="1"/>
  <c r="G55" i="1" s="1"/>
  <c r="I28" i="1"/>
  <c r="I29" i="1" s="1"/>
  <c r="G28" i="1"/>
  <c r="G29" i="1" s="1"/>
  <c r="K150" i="1" l="1"/>
  <c r="G158" i="1"/>
  <c r="I158" i="1"/>
  <c r="K148" i="1"/>
  <c r="K88" i="1"/>
  <c r="K29" i="1"/>
  <c r="K55" i="1"/>
  <c r="K152" i="1" l="1"/>
  <c r="K158" i="1" s="1"/>
  <c r="L86" i="1"/>
  <c r="L88" i="1" s="1"/>
  <c r="L29" i="1"/>
  <c r="L55" i="1"/>
  <c r="L158" i="1" l="1"/>
</calcChain>
</file>

<file path=xl/sharedStrings.xml><?xml version="1.0" encoding="utf-8"?>
<sst xmlns="http://schemas.openxmlformats.org/spreadsheetml/2006/main" count="251" uniqueCount="135">
  <si>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</si>
  <si>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</si>
  <si>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</si>
  <si>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</si>
  <si>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</si>
  <si>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</si>
  <si>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</si>
  <si>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</si>
  <si>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</si>
  <si>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</si>
  <si>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</si>
  <si>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</si>
  <si>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</si>
  <si>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</si>
  <si>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</si>
  <si>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</si>
  <si>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</si>
  <si>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</si>
  <si>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</si>
  <si>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</si>
  <si>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FABIO GALARZA LOPEZ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</si>
  <si>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</si>
  <si>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</si>
  <si>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</si>
  <si>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</si>
  <si>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</si>
  <si>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</si>
  <si>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</si>
  <si>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JORDY MEREJO DE LA CRUZ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</si>
  <si>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</si>
  <si>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</si>
  <si>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</si>
  <si>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</si>
  <si>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</si>
  <si>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</si>
  <si>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</si>
  <si>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</si>
  <si>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</si>
  <si>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</si>
  <si>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</si>
  <si>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</si>
  <si>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</si>
  <si>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</si>
  <si>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</si>
  <si>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</si>
  <si>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</si>
  <si>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</si>
  <si>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</si>
  <si>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</si>
  <si>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JOSE MIGUEL NUÑEZ SOLANO</t>
  </si>
  <si>
    <t>TECNICO DE COMPRAS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</si>
  <si>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</si>
  <si>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</si>
  <si>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</si>
  <si>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</si>
  <si>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</si>
  <si>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</si>
  <si>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ORLANDO ALBERTO ASENCIO SANTOS</t>
  </si>
  <si>
    <t xml:space="preserve">RAFAEL ESTEBAN PEREZ SOLER </t>
  </si>
  <si>
    <t>ANALISTA PROYECTO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</si>
  <si>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</si>
  <si>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</si>
  <si>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</si>
  <si>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</si>
  <si>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</si>
  <si>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</si>
  <si>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</si>
  <si>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</si>
  <si>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</si>
  <si>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</si>
  <si>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</si>
  <si>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</si>
  <si>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</si>
  <si>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</si>
  <si>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</si>
  <si>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</si>
  <si>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</si>
  <si>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</si>
  <si>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</si>
  <si>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</si>
  <si>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DIVISION DE SERVICIOS GENERALES-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</si>
  <si>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</si>
  <si>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</si>
  <si>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</si>
  <si>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</si>
  <si>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OPERACIONES TIC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</si>
  <si>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</si>
  <si>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</si>
  <si>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</si>
  <si>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</si>
  <si>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</si>
  <si>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</si>
  <si>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</si>
  <si>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</si>
  <si>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</si>
  <si>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</si>
  <si>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</si>
  <si>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</si>
  <si>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</si>
  <si>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</si>
  <si>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 xml:space="preserve"> F</t>
  </si>
  <si>
    <t>27.728.09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</si>
  <si>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</si>
  <si>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</si>
  <si>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</si>
  <si>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</si>
  <si>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</si>
  <si>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</si>
  <si>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</si>
  <si>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</si>
  <si>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>SECCION DE CORRESPONDENCIA-ONE</t>
  </si>
  <si>
    <t>ANA ADELINA JACOBO LOPEZ</t>
  </si>
  <si>
    <t>MENSAJERIA INTERNA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</si>
  <si>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</si>
  <si>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</si>
  <si>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</si>
  <si>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</si>
  <si>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</si>
  <si>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Mes de AGOSTO 2021</t>
  </si>
  <si>
    <t>ISMAEL BAUTISTA ROMERO</t>
  </si>
  <si>
    <t>TECNICO DE NOMINAS</t>
  </si>
  <si>
    <t>31/9/2021</t>
  </si>
  <si>
    <t xml:space="preserve">DEPARTAMENTO DE GEOESTADISTICAS-ONE </t>
  </si>
  <si>
    <t>HECTOR ALEXANDER MEJIA</t>
  </si>
  <si>
    <t>DIVISION DE PRESUPUESTO- ONE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</si>
  <si>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</si>
  <si>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</si>
  <si>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</si>
  <si>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</si>
  <si>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</si>
  <si>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</si>
  <si>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</si>
  <si>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LUZ SANDRA ETIENNIE JOSE</t>
  </si>
  <si>
    <t>COORDINADOR  (A)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</si>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</sst>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0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4">
    <xf numFmtId="0" fontId="0" fillId="0" borderId="0" xfId="0"/>
    <xf numFmtId="4" fontId="0" fillId="0" borderId="0" xfId="0" applyNumberFormat="1"/>
    <xf numFmtId="0" fontId="0" fillId="0" borderId="0" xfId="0" applyNumberFormat="1"/>
    <xf numFmtId="0" fontId="19" fillId="0" borderId="0" xfId="0" applyFont="1"/>
    <xf numFmtId="0" fontId="16" fillId="33" borderId="0" xfId="0" applyFont="1" applyFill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9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Border="1" applyAlignment="1">
      <alignment vertical="center"/>
    </xf>
    <xf numFmtId="0" fontId="23" fillId="35" borderId="0" xfId="0" applyFont="1" applyFill="1" applyAlignment="1">
      <alignment vertical="center"/>
    </xf>
    <xf numFmtId="164" fontId="23" fillId="35" borderId="0" xfId="0" applyNumberFormat="1" applyFont="1" applyFill="1" applyAlignment="1">
      <alignment vertical="center"/>
    </xf>
    <xf numFmtId="0" fontId="16" fillId="0" borderId="0" xfId="0" applyFont="1" applyFill="1"/>
    <xf numFmtId="4" fontId="16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3" fillId="3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4" fontId="23" fillId="35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37" borderId="0" xfId="0" applyFont="1" applyFill="1" applyAlignment="1">
      <alignment horizontal="center"/>
    </xf>
    <xf numFmtId="0" fontId="16" fillId="0" borderId="0" xfId="0" applyFont="1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6" fillId="37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6" fillId="37" borderId="0" xfId="0" applyFont="1" applyFill="1" applyAlignment="1">
      <alignment horizontal="left"/>
    </xf>
    <xf numFmtId="0" fontId="16" fillId="38" borderId="0" xfId="0" applyFont="1" applyFill="1"/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ill="1"/>
    <xf numFmtId="0" fontId="0" fillId="38" borderId="0" xfId="0" applyFont="1" applyFill="1"/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Font="1" applyFill="1"/>
    <xf numFmtId="0" fontId="24" fillId="38" borderId="0" xfId="0" applyFont="1" applyFill="1"/>
    <xf numFmtId="0" fontId="24" fillId="38" borderId="0" xfId="0" applyFont="1" applyFill="1" applyAlignment="1">
      <alignment horizontal="center"/>
    </xf>
    <xf numFmtId="4" fontId="24" fillId="38" borderId="0" xfId="0" applyNumberFormat="1" applyFont="1" applyFill="1" applyAlignment="1">
      <alignment horizontal="center" vertical="center"/>
    </xf>
    <xf numFmtId="0" fontId="25" fillId="38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4" fillId="37" borderId="0" xfId="0" applyFont="1" applyFill="1"/>
    <xf numFmtId="0" fontId="24" fillId="37" borderId="0" xfId="0" applyFont="1" applyFill="1" applyAlignment="1">
      <alignment horizontal="center"/>
    </xf>
    <xf numFmtId="4" fontId="24" fillId="37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38" borderId="0" xfId="0" applyFont="1" applyFill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725921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164</xdr:row>
      <xdr:rowOff>103414</xdr:rowOff>
    </xdr:from>
    <xdr:to>
      <xdr:col>6</xdr:col>
      <xdr:colOff>52443</xdr:colOff>
      <xdr:row>181</xdr:row>
      <xdr:rowOff>22532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26297164"/>
          <a:ext cx="8293608" cy="3307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00"/>
  <sheetViews>
    <sheetView showGridLines="0" tabSelected="1" showWhiteSpace="0" view="pageLayout" zoomScale="64" zoomScaleNormal="64" zoomScaleSheetLayoutView="50" zoomScalePageLayoutView="64" workbookViewId="0">
      <selection activeCell="A328" sqref="A328"/>
    </sheetView>
  </sheetViews>
  <sheetFormatPr baseColWidth="10" defaultRowHeight="15" x14ac:dyDescent="0.25"/>
  <cols>
    <col min="1" max="1" width="95.7109375" customWidth="1"/>
    <col min="2" max="2" width="37.85546875" style="33" customWidth="1"/>
    <col min="3" max="3" width="9.7109375" style="33" customWidth="1"/>
    <col min="4" max="4" width="19.140625" style="2" customWidth="1"/>
    <col min="5" max="5" width="18.85546875" style="2" customWidth="1"/>
    <col min="6" max="6" width="18.85546875" style="1" bestFit="1" customWidth="1"/>
    <col min="7" max="7" width="16.42578125" style="1" customWidth="1"/>
    <col min="8" max="8" width="16.28515625" style="1" bestFit="1" customWidth="1"/>
    <col min="9" max="9" width="14.7109375" style="1" bestFit="1" customWidth="1"/>
    <col min="10" max="10" width="14.28515625" style="1" bestFit="1" customWidth="1"/>
    <col min="11" max="11" width="0.140625" style="1" customWidth="1"/>
    <col min="12" max="12" width="18.28515625" style="1" bestFit="1" customWidth="1"/>
    <col min="13" max="13" width="17.7109375" customWidth="1"/>
  </cols>
  <sheetData>
    <row r="1" spans="1:12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6.25" x14ac:dyDescent="0.4">
      <c r="A2" s="95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6.25" x14ac:dyDescent="0.4">
      <c r="A3" s="95" t="s">
        <v>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20.25" x14ac:dyDescent="0.3">
      <c r="A4" s="98" t="s">
        <v>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0.25" x14ac:dyDescent="0.3">
      <c r="A5" s="98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21" thickBot="1" x14ac:dyDescent="0.35">
      <c r="A6" s="7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x14ac:dyDescent="0.25">
      <c r="A7" s="82" t="s">
        <v>14</v>
      </c>
      <c r="B7" s="77" t="s">
        <v>0</v>
      </c>
      <c r="C7" s="77" t="s">
        <v>134</v>
      </c>
      <c r="D7" s="90" t="s">
        <v>12</v>
      </c>
      <c r="E7" s="90" t="s">
        <v>13</v>
      </c>
      <c r="F7" s="84" t="s">
        <v>7</v>
      </c>
      <c r="G7" s="86" t="s">
        <v>1</v>
      </c>
      <c r="H7" s="84" t="s">
        <v>2</v>
      </c>
      <c r="I7" s="86" t="s">
        <v>3</v>
      </c>
      <c r="J7" s="84" t="s">
        <v>4</v>
      </c>
      <c r="K7" s="84" t="s">
        <v>5</v>
      </c>
      <c r="L7" s="88" t="s">
        <v>6</v>
      </c>
    </row>
    <row r="8" spans="1:12" ht="15.75" thickBot="1" x14ac:dyDescent="0.3">
      <c r="A8" s="83"/>
      <c r="B8" s="78"/>
      <c r="C8" s="78"/>
      <c r="D8" s="91"/>
      <c r="E8" s="91"/>
      <c r="F8" s="85"/>
      <c r="G8" s="87"/>
      <c r="H8" s="85"/>
      <c r="I8" s="87"/>
      <c r="J8" s="85"/>
      <c r="K8" s="85"/>
      <c r="L8" s="89"/>
    </row>
    <row r="10" spans="1:12" x14ac:dyDescent="0.25">
      <c r="A10" s="101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5">
      <c r="A11" s="25"/>
      <c r="B11" s="28"/>
      <c r="C11" s="28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5">
      <c r="A12" t="s">
        <v>42</v>
      </c>
      <c r="B12" s="8" t="s">
        <v>43</v>
      </c>
      <c r="C12" s="11" t="s">
        <v>95</v>
      </c>
      <c r="D12" s="24">
        <v>44276</v>
      </c>
      <c r="E12" s="24">
        <v>44460</v>
      </c>
      <c r="F12" s="12">
        <v>89500</v>
      </c>
      <c r="G12" s="11">
        <f>F12*0.0287</f>
        <v>2568.65</v>
      </c>
      <c r="H12" s="11">
        <v>9040.4500000000007</v>
      </c>
      <c r="I12" s="11">
        <v>2720.8</v>
      </c>
      <c r="J12" s="11">
        <v>2380.2399999999998</v>
      </c>
      <c r="K12" s="34">
        <v>15817.55</v>
      </c>
      <c r="L12" s="11">
        <v>72789.86</v>
      </c>
    </row>
    <row r="13" spans="1:12" x14ac:dyDescent="0.25">
      <c r="A13" s="4" t="s">
        <v>15</v>
      </c>
      <c r="B13" s="29">
        <v>1</v>
      </c>
      <c r="C13" s="13"/>
      <c r="D13" s="4"/>
      <c r="E13" s="4"/>
      <c r="F13" s="13">
        <f>SUM(F12:F12)</f>
        <v>89500</v>
      </c>
      <c r="G13" s="13">
        <f t="shared" ref="G13:L13" si="0">SUM(G12:G12)</f>
        <v>2568.65</v>
      </c>
      <c r="H13" s="13">
        <f t="shared" si="0"/>
        <v>9040.4500000000007</v>
      </c>
      <c r="I13" s="13">
        <f t="shared" si="0"/>
        <v>2720.8</v>
      </c>
      <c r="J13" s="13">
        <f t="shared" si="0"/>
        <v>2380.2399999999998</v>
      </c>
      <c r="K13" s="13">
        <f t="shared" si="0"/>
        <v>15817.55</v>
      </c>
      <c r="L13" s="13">
        <f t="shared" si="0"/>
        <v>72789.86</v>
      </c>
    </row>
    <row r="14" spans="1:12" x14ac:dyDescent="0.25">
      <c r="C14" s="1"/>
    </row>
    <row r="15" spans="1:12" ht="11.25" customHeight="1" x14ac:dyDescent="0.25">
      <c r="A15" s="39" t="s">
        <v>56</v>
      </c>
      <c r="B15" s="39"/>
      <c r="C15" s="38"/>
      <c r="D15" s="39"/>
      <c r="E15" s="39"/>
      <c r="F15" s="39"/>
      <c r="G15" s="39"/>
      <c r="H15" s="39"/>
      <c r="I15" s="39"/>
      <c r="J15" s="39"/>
      <c r="K15" s="39"/>
      <c r="L15" s="39"/>
    </row>
    <row r="16" spans="1:12" x14ac:dyDescent="0.25">
      <c r="A16" s="9" t="s">
        <v>57</v>
      </c>
      <c r="B16" s="10" t="s">
        <v>59</v>
      </c>
      <c r="C16" s="11" t="s">
        <v>94</v>
      </c>
      <c r="D16" s="24">
        <v>44197</v>
      </c>
      <c r="E16" s="24">
        <v>44377</v>
      </c>
      <c r="F16" s="12">
        <v>52000</v>
      </c>
      <c r="G16" s="11">
        <f>F16*0.0287</f>
        <v>1492.4</v>
      </c>
      <c r="H16" s="11">
        <v>2136.27</v>
      </c>
      <c r="I16" s="11">
        <f>F16*0.0304</f>
        <v>1580.8</v>
      </c>
      <c r="J16" s="11">
        <v>170</v>
      </c>
      <c r="K16" s="11">
        <f>+G16+H16+I16+J16</f>
        <v>5379.47</v>
      </c>
      <c r="L16" s="11">
        <f>F16-K16</f>
        <v>46620.53</v>
      </c>
    </row>
    <row r="17" spans="1:12" x14ac:dyDescent="0.25">
      <c r="A17" s="9" t="s">
        <v>92</v>
      </c>
      <c r="B17" s="10" t="s">
        <v>93</v>
      </c>
      <c r="C17" s="11" t="s">
        <v>94</v>
      </c>
      <c r="D17" s="24">
        <v>44276</v>
      </c>
      <c r="E17" s="24">
        <v>44460</v>
      </c>
      <c r="F17" s="12">
        <v>75000</v>
      </c>
      <c r="G17" s="11">
        <v>2152.5</v>
      </c>
      <c r="H17" s="11">
        <v>6309.38</v>
      </c>
      <c r="I17" s="11">
        <v>2280</v>
      </c>
      <c r="J17" s="11">
        <v>0</v>
      </c>
      <c r="K17" s="11">
        <v>10741.88</v>
      </c>
      <c r="L17" s="11">
        <v>64258.12</v>
      </c>
    </row>
    <row r="18" spans="1:12" x14ac:dyDescent="0.25">
      <c r="A18" s="9" t="s">
        <v>58</v>
      </c>
      <c r="B18" s="10" t="s">
        <v>60</v>
      </c>
      <c r="C18" s="11" t="s">
        <v>94</v>
      </c>
      <c r="D18" s="24">
        <v>44197</v>
      </c>
      <c r="E18" s="24">
        <v>44377</v>
      </c>
      <c r="F18" s="12">
        <v>52000</v>
      </c>
      <c r="G18" s="11">
        <f>F18*0.0287</f>
        <v>1492.4</v>
      </c>
      <c r="H18" s="11">
        <v>2136.27</v>
      </c>
      <c r="I18" s="11">
        <f>F18*0.0304</f>
        <v>1580.8</v>
      </c>
      <c r="J18" s="11">
        <v>170</v>
      </c>
      <c r="K18" s="11">
        <f>+G18+H18+I18+J18</f>
        <v>5379.47</v>
      </c>
      <c r="L18" s="11">
        <f>F18-K18</f>
        <v>46620.53</v>
      </c>
    </row>
    <row r="19" spans="1:12" x14ac:dyDescent="0.25">
      <c r="A19" s="4" t="s">
        <v>15</v>
      </c>
      <c r="B19" s="29">
        <v>3</v>
      </c>
      <c r="C19" s="13"/>
      <c r="D19" s="4"/>
      <c r="E19" s="4"/>
      <c r="F19" s="13">
        <f>SUM(F16:F18)</f>
        <v>179000</v>
      </c>
      <c r="G19" s="13">
        <f>SUM(G16:G18)</f>
        <v>5137.3</v>
      </c>
      <c r="H19" s="13">
        <f>SUM(H16:H18)</f>
        <v>10581.92</v>
      </c>
      <c r="I19" s="13">
        <f>SUM(I16:I18)</f>
        <v>5441.6</v>
      </c>
      <c r="J19" s="13">
        <f>SUM(J16:J18)</f>
        <v>340</v>
      </c>
      <c r="K19" s="13" t="e">
        <f>SUM(K16:K18)+#REF!</f>
        <v>#REF!</v>
      </c>
      <c r="L19" s="13">
        <f>L16+L17+L18</f>
        <v>157499.18</v>
      </c>
    </row>
    <row r="20" spans="1:12" s="51" customFormat="1" x14ac:dyDescent="0.25">
      <c r="A20" s="47"/>
      <c r="B20" s="49"/>
      <c r="C20" s="50"/>
      <c r="D20" s="47"/>
      <c r="E20" s="47"/>
      <c r="F20" s="50"/>
      <c r="G20" s="50"/>
      <c r="H20" s="50"/>
      <c r="I20" s="50"/>
      <c r="J20" s="50"/>
      <c r="K20" s="50"/>
      <c r="L20" s="50"/>
    </row>
    <row r="21" spans="1:12" s="51" customFormat="1" x14ac:dyDescent="0.25">
      <c r="A21" s="47" t="s">
        <v>105</v>
      </c>
      <c r="B21" s="49"/>
      <c r="C21" s="50"/>
      <c r="D21" s="47"/>
      <c r="E21" s="47"/>
      <c r="F21" s="50" t="s">
        <v>109</v>
      </c>
      <c r="G21" s="50"/>
      <c r="H21" s="50"/>
      <c r="I21" s="50"/>
      <c r="J21" s="50"/>
      <c r="K21" s="50"/>
      <c r="L21" s="50"/>
    </row>
    <row r="22" spans="1:12" s="51" customFormat="1" x14ac:dyDescent="0.25">
      <c r="A22" s="52" t="s">
        <v>106</v>
      </c>
      <c r="B22" s="53" t="s">
        <v>108</v>
      </c>
      <c r="C22" s="54" t="s">
        <v>94</v>
      </c>
      <c r="D22" s="55">
        <v>44354</v>
      </c>
      <c r="E22" s="56">
        <v>44561</v>
      </c>
      <c r="F22" s="54">
        <v>44000</v>
      </c>
      <c r="G22" s="54">
        <v>1148</v>
      </c>
      <c r="H22" s="54">
        <v>442.65</v>
      </c>
      <c r="I22" s="54">
        <v>1216</v>
      </c>
      <c r="J22" s="54">
        <v>2806.65</v>
      </c>
      <c r="K22" s="54"/>
      <c r="L22" s="54">
        <v>37193.35</v>
      </c>
    </row>
    <row r="23" spans="1:12" s="51" customFormat="1" x14ac:dyDescent="0.25">
      <c r="A23" s="52" t="s">
        <v>113</v>
      </c>
      <c r="B23" s="53" t="s">
        <v>82</v>
      </c>
      <c r="C23" s="54" t="s">
        <v>95</v>
      </c>
      <c r="D23" s="55">
        <v>44287</v>
      </c>
      <c r="E23" s="56">
        <v>44469</v>
      </c>
      <c r="F23" s="54">
        <v>40000</v>
      </c>
      <c r="G23" s="54">
        <v>1148</v>
      </c>
      <c r="H23" s="54">
        <v>442.65</v>
      </c>
      <c r="I23" s="54">
        <v>1216</v>
      </c>
      <c r="J23" s="54">
        <v>2806.65</v>
      </c>
      <c r="K23" s="54"/>
      <c r="L23" s="54">
        <v>37193.35</v>
      </c>
    </row>
    <row r="24" spans="1:12" s="51" customFormat="1" x14ac:dyDescent="0.25">
      <c r="A24" s="52" t="s">
        <v>114</v>
      </c>
      <c r="B24" s="53" t="s">
        <v>73</v>
      </c>
      <c r="C24" s="54" t="s">
        <v>95</v>
      </c>
      <c r="D24" s="55">
        <v>44361</v>
      </c>
      <c r="E24" s="56">
        <v>44561</v>
      </c>
      <c r="F24" s="54">
        <v>133000</v>
      </c>
      <c r="G24" s="54">
        <v>3817.1</v>
      </c>
      <c r="H24" s="54">
        <v>19867.79</v>
      </c>
      <c r="I24" s="54">
        <v>1216</v>
      </c>
      <c r="J24" s="54">
        <v>2806.65</v>
      </c>
      <c r="K24" s="54"/>
      <c r="L24" s="54">
        <v>37193.35</v>
      </c>
    </row>
    <row r="25" spans="1:12" s="51" customFormat="1" x14ac:dyDescent="0.25">
      <c r="A25" s="52" t="s">
        <v>107</v>
      </c>
      <c r="B25" s="53" t="s">
        <v>108</v>
      </c>
      <c r="C25" s="54" t="s">
        <v>95</v>
      </c>
      <c r="D25" s="55">
        <v>44354</v>
      </c>
      <c r="E25" s="56">
        <v>44561</v>
      </c>
      <c r="F25" s="54">
        <v>44000</v>
      </c>
      <c r="G25" s="54">
        <v>1262.8</v>
      </c>
      <c r="H25" s="54">
        <v>1007.19</v>
      </c>
      <c r="I25" s="54">
        <v>1337.6</v>
      </c>
      <c r="J25" s="54">
        <v>3607.59</v>
      </c>
      <c r="K25" s="54"/>
      <c r="L25" s="54">
        <v>40392.410000000003</v>
      </c>
    </row>
    <row r="26" spans="1:12" s="18" customFormat="1" x14ac:dyDescent="0.25">
      <c r="A26" s="4" t="s">
        <v>15</v>
      </c>
      <c r="B26" s="29">
        <v>2</v>
      </c>
      <c r="C26" s="13"/>
      <c r="D26" s="4"/>
      <c r="E26" s="4"/>
      <c r="F26" s="13">
        <f>SUM(F22:F25)</f>
        <v>261000</v>
      </c>
      <c r="G26" s="13">
        <f t="shared" ref="G26:L26" si="1">SUM(G22:G25)</f>
        <v>7375.9000000000005</v>
      </c>
      <c r="H26" s="13">
        <f t="shared" si="1"/>
        <v>21760.28</v>
      </c>
      <c r="I26" s="13">
        <f t="shared" si="1"/>
        <v>4985.6000000000004</v>
      </c>
      <c r="J26" s="13">
        <f t="shared" si="1"/>
        <v>12027.54</v>
      </c>
      <c r="K26" s="13">
        <f t="shared" si="1"/>
        <v>0</v>
      </c>
      <c r="L26" s="13">
        <f t="shared" si="1"/>
        <v>151972.46</v>
      </c>
    </row>
    <row r="27" spans="1:12" x14ac:dyDescent="0.25">
      <c r="A27" s="39" t="s">
        <v>27</v>
      </c>
      <c r="B27" s="39"/>
      <c r="C27" s="38"/>
      <c r="D27" s="39"/>
      <c r="E27" s="39"/>
      <c r="F27" s="39"/>
      <c r="G27" s="39"/>
      <c r="H27" s="39"/>
      <c r="I27" s="39"/>
      <c r="J27" s="39"/>
      <c r="K27" s="39"/>
      <c r="L27" s="39"/>
    </row>
    <row r="28" spans="1:12" x14ac:dyDescent="0.25">
      <c r="A28" s="9" t="s">
        <v>72</v>
      </c>
      <c r="B28" s="10" t="s">
        <v>73</v>
      </c>
      <c r="C28" s="11" t="s">
        <v>95</v>
      </c>
      <c r="D28" s="24">
        <v>44244</v>
      </c>
      <c r="E28" s="24">
        <v>44425</v>
      </c>
      <c r="F28" s="12">
        <v>133000</v>
      </c>
      <c r="G28" s="11">
        <f>F28*0.0287</f>
        <v>3817.1</v>
      </c>
      <c r="H28" s="11">
        <v>19867.79</v>
      </c>
      <c r="I28" s="11">
        <f>F28*0.0304</f>
        <v>4043.2</v>
      </c>
      <c r="J28" s="11">
        <v>11978.51</v>
      </c>
      <c r="K28" s="11">
        <v>39240.410000000003</v>
      </c>
      <c r="L28" s="11">
        <v>93888.46</v>
      </c>
    </row>
    <row r="29" spans="1:12" x14ac:dyDescent="0.25">
      <c r="A29" s="4" t="s">
        <v>15</v>
      </c>
      <c r="B29" s="29">
        <v>1</v>
      </c>
      <c r="C29" s="13"/>
      <c r="D29" s="4"/>
      <c r="E29" s="4"/>
      <c r="F29" s="13">
        <f>SUM(F28)</f>
        <v>133000</v>
      </c>
      <c r="G29" s="13">
        <f t="shared" ref="G29:L29" si="2">SUM(G28)</f>
        <v>3817.1</v>
      </c>
      <c r="H29" s="13">
        <f t="shared" si="2"/>
        <v>19867.79</v>
      </c>
      <c r="I29" s="13">
        <f t="shared" si="2"/>
        <v>4043.2</v>
      </c>
      <c r="J29" s="13">
        <f t="shared" si="2"/>
        <v>11978.51</v>
      </c>
      <c r="K29" s="13">
        <f t="shared" si="2"/>
        <v>39240.410000000003</v>
      </c>
      <c r="L29" s="13">
        <f t="shared" si="2"/>
        <v>93888.46</v>
      </c>
    </row>
    <row r="30" spans="1:12" s="14" customFormat="1" x14ac:dyDescent="0.25">
      <c r="A30" s="18"/>
      <c r="B30" s="30"/>
      <c r="C30" s="27"/>
      <c r="D30" s="18"/>
      <c r="E30" s="18"/>
      <c r="F30" s="27"/>
      <c r="G30" s="27"/>
      <c r="H30" s="27"/>
      <c r="I30" s="27"/>
      <c r="J30" s="27"/>
      <c r="K30" s="27"/>
      <c r="L30" s="27"/>
    </row>
    <row r="31" spans="1:12" s="14" customFormat="1" x14ac:dyDescent="0.25">
      <c r="A31" s="18" t="s">
        <v>115</v>
      </c>
      <c r="B31" s="30"/>
      <c r="C31" s="27"/>
      <c r="D31" s="18"/>
      <c r="E31" s="18"/>
      <c r="F31" s="73"/>
      <c r="G31" s="73"/>
      <c r="H31" s="73"/>
      <c r="I31" s="73"/>
      <c r="J31" s="73"/>
      <c r="K31" s="73"/>
      <c r="L31" s="73"/>
    </row>
    <row r="32" spans="1:12" s="14" customFormat="1" x14ac:dyDescent="0.25">
      <c r="A32" s="58" t="s">
        <v>116</v>
      </c>
      <c r="B32" s="72" t="s">
        <v>17</v>
      </c>
      <c r="C32" s="73" t="s">
        <v>95</v>
      </c>
      <c r="D32" s="74">
        <v>44348</v>
      </c>
      <c r="E32" s="74">
        <v>44561</v>
      </c>
      <c r="F32" s="73">
        <v>60000</v>
      </c>
      <c r="G32" s="73">
        <v>1722</v>
      </c>
      <c r="H32" s="73">
        <v>3486.68</v>
      </c>
      <c r="I32" s="73">
        <v>1824</v>
      </c>
      <c r="J32" s="73">
        <v>7032.68</v>
      </c>
      <c r="K32" s="73"/>
      <c r="L32" s="73">
        <v>52967.32</v>
      </c>
    </row>
    <row r="33" spans="1:16" s="18" customFormat="1" x14ac:dyDescent="0.25">
      <c r="A33" s="4" t="s">
        <v>15</v>
      </c>
      <c r="B33" s="29">
        <v>1</v>
      </c>
      <c r="C33" s="13"/>
      <c r="D33" s="4"/>
      <c r="E33" s="4"/>
      <c r="F33" s="13">
        <f>F32</f>
        <v>60000</v>
      </c>
      <c r="G33" s="13">
        <f>G32</f>
        <v>1722</v>
      </c>
      <c r="H33" s="13">
        <f>H32</f>
        <v>3486.68</v>
      </c>
      <c r="I33" s="13">
        <f>I32</f>
        <v>1824</v>
      </c>
      <c r="J33" s="13">
        <f>J32</f>
        <v>7032.68</v>
      </c>
      <c r="K33" s="13">
        <f>SUM(K27:K28)</f>
        <v>39240.410000000003</v>
      </c>
      <c r="L33" s="13">
        <f>L32</f>
        <v>52967.32</v>
      </c>
    </row>
    <row r="34" spans="1:16" s="18" customFormat="1" x14ac:dyDescent="0.25">
      <c r="B34" s="30"/>
      <c r="C34" s="27"/>
      <c r="F34" s="27"/>
      <c r="G34" s="27"/>
      <c r="H34" s="27"/>
      <c r="I34" s="27"/>
      <c r="J34" s="27"/>
      <c r="K34" s="27"/>
      <c r="L34" s="27"/>
    </row>
    <row r="35" spans="1:16" s="14" customFormat="1" x14ac:dyDescent="0.25">
      <c r="A35" s="18" t="s">
        <v>117</v>
      </c>
      <c r="B35" s="72"/>
      <c r="C35" s="73"/>
      <c r="D35" s="74"/>
      <c r="E35" s="74"/>
      <c r="F35" s="73"/>
      <c r="G35" s="73"/>
      <c r="H35" s="73"/>
      <c r="I35" s="73"/>
      <c r="J35" s="73"/>
      <c r="K35" s="73"/>
      <c r="L35" s="73"/>
    </row>
    <row r="36" spans="1:16" s="14" customFormat="1" x14ac:dyDescent="0.25">
      <c r="A36" s="58" t="s">
        <v>119</v>
      </c>
      <c r="B36" s="72" t="s">
        <v>120</v>
      </c>
      <c r="C36" s="73" t="s">
        <v>94</v>
      </c>
      <c r="D36" s="74">
        <v>44287</v>
      </c>
      <c r="E36" s="74" t="s">
        <v>121</v>
      </c>
      <c r="F36" s="73">
        <v>44000</v>
      </c>
      <c r="G36" s="73">
        <v>1262.8</v>
      </c>
      <c r="H36" s="73">
        <v>1007.19</v>
      </c>
      <c r="I36" s="73">
        <v>1337.6</v>
      </c>
      <c r="J36" s="73">
        <v>3607.59</v>
      </c>
      <c r="K36" s="73"/>
      <c r="L36" s="73">
        <v>40392.410000000003</v>
      </c>
    </row>
    <row r="37" spans="1:16" s="18" customFormat="1" x14ac:dyDescent="0.25">
      <c r="A37" s="4" t="s">
        <v>15</v>
      </c>
      <c r="B37" s="29">
        <v>1</v>
      </c>
      <c r="C37" s="13"/>
      <c r="D37" s="4"/>
      <c r="E37" s="4"/>
      <c r="F37" s="13">
        <f>F36</f>
        <v>44000</v>
      </c>
      <c r="G37" s="13">
        <f>G36</f>
        <v>1262.8</v>
      </c>
      <c r="H37" s="13">
        <f>H36</f>
        <v>1007.19</v>
      </c>
      <c r="I37" s="13">
        <f>I36</f>
        <v>1337.6</v>
      </c>
      <c r="J37" s="13">
        <f>J36</f>
        <v>3607.59</v>
      </c>
      <c r="K37" s="13">
        <f>SUM(K30:K31)</f>
        <v>0</v>
      </c>
      <c r="L37" s="13">
        <f>L36</f>
        <v>40392.410000000003</v>
      </c>
    </row>
    <row r="38" spans="1:16" s="18" customFormat="1" x14ac:dyDescent="0.25">
      <c r="B38" s="30"/>
      <c r="C38" s="27"/>
      <c r="F38" s="27"/>
      <c r="G38" s="27"/>
      <c r="H38" s="27"/>
      <c r="I38" s="27"/>
      <c r="J38" s="27"/>
      <c r="K38" s="27"/>
      <c r="L38" s="27"/>
    </row>
    <row r="39" spans="1:16" s="18" customFormat="1" x14ac:dyDescent="0.25">
      <c r="A39" s="18" t="s">
        <v>122</v>
      </c>
      <c r="B39" s="72"/>
      <c r="C39" s="27"/>
      <c r="F39" s="27"/>
      <c r="G39" s="27"/>
      <c r="H39" s="27"/>
      <c r="I39" s="27"/>
      <c r="J39" s="27"/>
      <c r="K39" s="27"/>
      <c r="L39" s="27"/>
    </row>
    <row r="40" spans="1:16" s="18" customFormat="1" x14ac:dyDescent="0.25">
      <c r="A40" s="58" t="s">
        <v>123</v>
      </c>
      <c r="B40" s="72" t="s">
        <v>18</v>
      </c>
      <c r="C40" s="73" t="s">
        <v>94</v>
      </c>
      <c r="D40" s="74">
        <v>44362</v>
      </c>
      <c r="E40" s="74">
        <v>44561</v>
      </c>
      <c r="F40" s="73">
        <v>33000</v>
      </c>
      <c r="G40" s="73">
        <v>947.1</v>
      </c>
      <c r="H40" s="73">
        <v>0</v>
      </c>
      <c r="I40" s="73">
        <v>1003.2</v>
      </c>
      <c r="J40" s="73">
        <v>1950.3</v>
      </c>
      <c r="K40" s="73"/>
      <c r="L40" s="73">
        <v>31049.7</v>
      </c>
    </row>
    <row r="41" spans="1:16" s="18" customFormat="1" x14ac:dyDescent="0.25">
      <c r="A41" s="4" t="s">
        <v>15</v>
      </c>
      <c r="B41" s="29">
        <v>1</v>
      </c>
      <c r="C41" s="13"/>
      <c r="D41" s="75">
        <v>44362</v>
      </c>
      <c r="E41" s="75">
        <v>44561</v>
      </c>
      <c r="F41" s="13">
        <f>F40</f>
        <v>33000</v>
      </c>
      <c r="G41" s="13">
        <f>G40</f>
        <v>947.1</v>
      </c>
      <c r="H41" s="13">
        <f>H40</f>
        <v>0</v>
      </c>
      <c r="I41" s="13">
        <f>I40</f>
        <v>1003.2</v>
      </c>
      <c r="J41" s="13">
        <f>J40</f>
        <v>1950.3</v>
      </c>
      <c r="K41" s="13">
        <f>SUM(K34:K35)</f>
        <v>0</v>
      </c>
      <c r="L41" s="13">
        <f>L40</f>
        <v>31049.7</v>
      </c>
    </row>
    <row r="42" spans="1:16" s="18" customFormat="1" x14ac:dyDescent="0.25">
      <c r="B42" s="30"/>
      <c r="C42" s="27"/>
      <c r="F42" s="27"/>
      <c r="G42" s="27"/>
      <c r="H42" s="27"/>
      <c r="I42" s="27"/>
      <c r="J42" s="27"/>
      <c r="K42" s="27"/>
      <c r="L42" s="27"/>
    </row>
    <row r="43" spans="1:16" s="18" customFormat="1" x14ac:dyDescent="0.25">
      <c r="A43" s="39" t="s">
        <v>71</v>
      </c>
      <c r="B43" s="39"/>
      <c r="C43" s="38"/>
      <c r="D43" s="39"/>
      <c r="E43" s="39"/>
      <c r="F43" s="39"/>
      <c r="G43" s="39"/>
      <c r="H43" s="39"/>
      <c r="I43" s="39"/>
      <c r="J43" s="39"/>
      <c r="K43" s="39"/>
      <c r="L43" s="39"/>
      <c r="P43" s="47"/>
    </row>
    <row r="44" spans="1:16" x14ac:dyDescent="0.25">
      <c r="A44" t="s">
        <v>44</v>
      </c>
      <c r="B44" s="8" t="s">
        <v>45</v>
      </c>
      <c r="C44" s="11" t="s">
        <v>95</v>
      </c>
      <c r="D44" s="23">
        <v>44276</v>
      </c>
      <c r="E44" s="23">
        <v>44460</v>
      </c>
      <c r="F44" s="12">
        <v>40000</v>
      </c>
      <c r="G44" s="11">
        <f>F44*0.0287</f>
        <v>1148</v>
      </c>
      <c r="H44" s="11">
        <v>442.65</v>
      </c>
      <c r="I44" s="11">
        <v>0</v>
      </c>
      <c r="J44" s="11">
        <v>2806.65</v>
      </c>
      <c r="K44" s="11">
        <f>G44+H44+I44</f>
        <v>1590.65</v>
      </c>
      <c r="L44" s="11">
        <v>37193.35</v>
      </c>
    </row>
    <row r="45" spans="1:16" s="18" customFormat="1" x14ac:dyDescent="0.25">
      <c r="A45" s="9" t="s">
        <v>48</v>
      </c>
      <c r="B45" s="10" t="s">
        <v>17</v>
      </c>
      <c r="C45" s="11" t="s">
        <v>94</v>
      </c>
      <c r="D45" s="23">
        <v>44276</v>
      </c>
      <c r="E45" s="23">
        <v>44460</v>
      </c>
      <c r="F45" s="12">
        <v>40000</v>
      </c>
      <c r="G45" s="11">
        <f>F45*0.0287</f>
        <v>1148</v>
      </c>
      <c r="H45" s="11">
        <v>442.65</v>
      </c>
      <c r="I45" s="11">
        <v>566.4</v>
      </c>
      <c r="J45" s="11">
        <v>3373.05</v>
      </c>
      <c r="K45" s="11">
        <v>3184.25</v>
      </c>
      <c r="L45" s="11">
        <v>36626.949999999997</v>
      </c>
    </row>
    <row r="46" spans="1:16" s="18" customFormat="1" x14ac:dyDescent="0.25">
      <c r="A46" s="4" t="s">
        <v>15</v>
      </c>
      <c r="B46" s="29">
        <v>2</v>
      </c>
      <c r="C46" s="13"/>
      <c r="D46" s="4"/>
      <c r="E46" s="4"/>
      <c r="F46" s="13">
        <f>SUM(F44:F45)</f>
        <v>80000</v>
      </c>
      <c r="G46" s="13">
        <f t="shared" ref="G46:L46" si="3">SUM(G44:G45)</f>
        <v>2296</v>
      </c>
      <c r="H46" s="13">
        <f t="shared" si="3"/>
        <v>885.3</v>
      </c>
      <c r="I46" s="13">
        <f t="shared" si="3"/>
        <v>566.4</v>
      </c>
      <c r="J46" s="13">
        <f t="shared" si="3"/>
        <v>6179.7000000000007</v>
      </c>
      <c r="K46" s="13">
        <f t="shared" si="3"/>
        <v>4774.8999999999996</v>
      </c>
      <c r="L46" s="13">
        <f t="shared" si="3"/>
        <v>73820.299999999988</v>
      </c>
    </row>
    <row r="47" spans="1:16" s="18" customFormat="1" x14ac:dyDescent="0.25">
      <c r="B47" s="30"/>
    </row>
    <row r="48" spans="1:16" s="18" customFormat="1" x14ac:dyDescent="0.25">
      <c r="A48" s="39" t="s">
        <v>74</v>
      </c>
      <c r="B48" s="39"/>
      <c r="C48" s="38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18" customFormat="1" x14ac:dyDescent="0.25">
      <c r="A49" s="9" t="s">
        <v>20</v>
      </c>
      <c r="B49" s="10" t="s">
        <v>17</v>
      </c>
      <c r="C49" s="11" t="s">
        <v>94</v>
      </c>
      <c r="D49" s="23">
        <v>44256</v>
      </c>
      <c r="E49" s="23">
        <v>44440</v>
      </c>
      <c r="F49" s="12">
        <v>40000</v>
      </c>
      <c r="G49" s="11">
        <f>F49*0.0287</f>
        <v>1148</v>
      </c>
      <c r="H49" s="11">
        <v>442.65</v>
      </c>
      <c r="I49" s="11">
        <f>F49*0.0304</f>
        <v>1216</v>
      </c>
      <c r="J49" s="11">
        <v>3732.66</v>
      </c>
      <c r="K49" s="11">
        <v>2806.65</v>
      </c>
      <c r="L49" s="11">
        <v>36267.339999999997</v>
      </c>
    </row>
    <row r="50" spans="1:12" s="18" customFormat="1" x14ac:dyDescent="0.25">
      <c r="A50" s="9" t="s">
        <v>46</v>
      </c>
      <c r="B50" s="10" t="s">
        <v>47</v>
      </c>
      <c r="C50" s="11" t="s">
        <v>95</v>
      </c>
      <c r="D50" s="23">
        <v>44276</v>
      </c>
      <c r="E50" s="23">
        <v>44460</v>
      </c>
      <c r="F50" s="12">
        <v>40000</v>
      </c>
      <c r="G50" s="11">
        <f>F50*0.0287</f>
        <v>1148</v>
      </c>
      <c r="H50" s="11">
        <v>264.13</v>
      </c>
      <c r="I50" s="11">
        <f>F50*0.0304</f>
        <v>1216</v>
      </c>
      <c r="J50" s="11">
        <v>5425.15</v>
      </c>
      <c r="K50" s="11">
        <v>4861.3500000000004</v>
      </c>
      <c r="L50" s="11">
        <v>34574.85</v>
      </c>
    </row>
    <row r="51" spans="1:12" s="18" customFormat="1" x14ac:dyDescent="0.25">
      <c r="A51" s="4" t="s">
        <v>15</v>
      </c>
      <c r="B51" s="29">
        <v>2</v>
      </c>
      <c r="C51" s="13"/>
      <c r="D51" s="4"/>
      <c r="E51" s="4"/>
      <c r="F51" s="13">
        <f>SUM(F49:F50)</f>
        <v>80000</v>
      </c>
      <c r="G51" s="13">
        <f t="shared" ref="G51:L51" si="4">SUM(G49:G50)</f>
        <v>2296</v>
      </c>
      <c r="H51" s="13">
        <f>SUM(H49:H50)</f>
        <v>706.78</v>
      </c>
      <c r="I51" s="13">
        <f t="shared" si="4"/>
        <v>2432</v>
      </c>
      <c r="J51" s="13">
        <f t="shared" si="4"/>
        <v>9157.81</v>
      </c>
      <c r="K51" s="13">
        <f t="shared" si="4"/>
        <v>7668</v>
      </c>
      <c r="L51" s="13">
        <f t="shared" si="4"/>
        <v>70842.19</v>
      </c>
    </row>
    <row r="52" spans="1:12" s="18" customFormat="1" x14ac:dyDescent="0.25">
      <c r="B52" s="30"/>
    </row>
    <row r="53" spans="1:12" s="18" customFormat="1" x14ac:dyDescent="0.25">
      <c r="A53" s="39" t="s">
        <v>75</v>
      </c>
      <c r="B53" s="39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8" customFormat="1" x14ac:dyDescent="0.25">
      <c r="A54" s="9" t="s">
        <v>21</v>
      </c>
      <c r="B54" s="10" t="s">
        <v>17</v>
      </c>
      <c r="C54" s="11" t="s">
        <v>95</v>
      </c>
      <c r="D54" s="24">
        <v>44256</v>
      </c>
      <c r="E54" s="24">
        <v>44440</v>
      </c>
      <c r="F54" s="12">
        <v>40000</v>
      </c>
      <c r="G54" s="11">
        <f>F54*0.0287</f>
        <v>1148</v>
      </c>
      <c r="H54" s="11">
        <v>442.65</v>
      </c>
      <c r="I54" s="11">
        <v>1216</v>
      </c>
      <c r="J54" s="11">
        <v>4897.04</v>
      </c>
      <c r="K54" s="11">
        <v>4610.0600000000004</v>
      </c>
      <c r="L54" s="11">
        <v>35102.959999999999</v>
      </c>
    </row>
    <row r="55" spans="1:12" s="18" customFormat="1" x14ac:dyDescent="0.25">
      <c r="A55" s="4" t="s">
        <v>15</v>
      </c>
      <c r="B55" s="29">
        <v>1</v>
      </c>
      <c r="C55" s="13"/>
      <c r="D55" s="4"/>
      <c r="E55" s="4"/>
      <c r="F55" s="13">
        <f>SUM(F54:F54)</f>
        <v>40000</v>
      </c>
      <c r="G55" s="13">
        <f t="shared" ref="G55:L55" si="5">SUM(G54:G54)</f>
        <v>1148</v>
      </c>
      <c r="H55" s="13">
        <f t="shared" si="5"/>
        <v>442.65</v>
      </c>
      <c r="I55" s="13">
        <f t="shared" si="5"/>
        <v>1216</v>
      </c>
      <c r="J55" s="13">
        <f t="shared" si="5"/>
        <v>4897.04</v>
      </c>
      <c r="K55" s="13">
        <f t="shared" si="5"/>
        <v>4610.0600000000004</v>
      </c>
      <c r="L55" s="13">
        <f t="shared" si="5"/>
        <v>35102.959999999999</v>
      </c>
    </row>
    <row r="56" spans="1:12" s="18" customFormat="1" x14ac:dyDescent="0.25">
      <c r="B56" s="30"/>
      <c r="C56" s="27"/>
      <c r="F56" s="27"/>
      <c r="G56" s="27"/>
      <c r="H56" s="27"/>
      <c r="I56" s="27"/>
      <c r="J56" s="27"/>
      <c r="K56" s="27"/>
      <c r="L56" s="27"/>
    </row>
    <row r="57" spans="1:12" x14ac:dyDescent="0.25">
      <c r="A57" s="39" t="s">
        <v>76</v>
      </c>
      <c r="B57" s="39"/>
      <c r="C57" s="38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 customHeight="1" x14ac:dyDescent="0.25">
      <c r="A58" s="9" t="s">
        <v>34</v>
      </c>
      <c r="B58" s="10" t="s">
        <v>73</v>
      </c>
      <c r="C58" s="11" t="s">
        <v>95</v>
      </c>
      <c r="D58" s="24">
        <v>44279</v>
      </c>
      <c r="E58" s="24">
        <v>44463</v>
      </c>
      <c r="F58" s="12">
        <v>133000</v>
      </c>
      <c r="G58" s="11">
        <f>F58*0.0287</f>
        <v>3817.1</v>
      </c>
      <c r="H58" s="11">
        <v>19867.79</v>
      </c>
      <c r="I58" s="11">
        <f>F58*0.0304</f>
        <v>4043.2</v>
      </c>
      <c r="J58" s="11">
        <v>402</v>
      </c>
      <c r="K58" s="11">
        <v>29363.99</v>
      </c>
      <c r="L58" s="11">
        <f>F58-K58</f>
        <v>103636.01</v>
      </c>
    </row>
    <row r="59" spans="1:12" ht="12.75" customHeight="1" x14ac:dyDescent="0.25">
      <c r="A59" s="9" t="s">
        <v>96</v>
      </c>
      <c r="B59" s="10" t="s">
        <v>17</v>
      </c>
      <c r="C59" s="11" t="s">
        <v>95</v>
      </c>
      <c r="D59" s="24">
        <v>44287</v>
      </c>
      <c r="E59" s="24">
        <v>44469</v>
      </c>
      <c r="F59" s="12">
        <v>60000</v>
      </c>
      <c r="G59" s="11">
        <v>1722</v>
      </c>
      <c r="H59" s="11">
        <v>3486.68</v>
      </c>
      <c r="I59" s="11">
        <v>2088.3200000000002</v>
      </c>
      <c r="J59" s="11">
        <v>9121</v>
      </c>
      <c r="K59" s="11">
        <v>10363.01</v>
      </c>
      <c r="L59" s="11">
        <v>50879</v>
      </c>
    </row>
    <row r="60" spans="1:12" ht="18" customHeight="1" x14ac:dyDescent="0.25">
      <c r="A60" s="4" t="s">
        <v>15</v>
      </c>
      <c r="B60" s="29">
        <v>2</v>
      </c>
      <c r="C60" s="13"/>
      <c r="D60" s="4"/>
      <c r="E60" s="4"/>
      <c r="F60" s="13">
        <f>SUM(F58:F58)+F59</f>
        <v>193000</v>
      </c>
      <c r="G60" s="13">
        <f t="shared" ref="G60:L60" si="6">SUM(G58:G58)+G59</f>
        <v>5539.1</v>
      </c>
      <c r="H60" s="13">
        <f t="shared" si="6"/>
        <v>23354.47</v>
      </c>
      <c r="I60" s="13">
        <f t="shared" si="6"/>
        <v>6131.52</v>
      </c>
      <c r="J60" s="13">
        <f t="shared" si="6"/>
        <v>9523</v>
      </c>
      <c r="K60" s="13">
        <f t="shared" si="6"/>
        <v>39727</v>
      </c>
      <c r="L60" s="13">
        <f t="shared" si="6"/>
        <v>154515.01</v>
      </c>
    </row>
    <row r="61" spans="1:12" s="51" customFormat="1" ht="18" customHeight="1" x14ac:dyDescent="0.25">
      <c r="A61" s="47"/>
      <c r="B61" s="49"/>
      <c r="C61" s="50"/>
      <c r="D61" s="47"/>
      <c r="E61" s="47"/>
      <c r="F61" s="50"/>
      <c r="G61" s="50"/>
      <c r="H61" s="50"/>
      <c r="I61" s="50"/>
      <c r="J61" s="50"/>
      <c r="K61" s="50"/>
      <c r="L61" s="50"/>
    </row>
    <row r="62" spans="1:12" s="51" customFormat="1" ht="18" customHeight="1" x14ac:dyDescent="0.25">
      <c r="A62" s="47" t="s">
        <v>124</v>
      </c>
      <c r="B62" s="49"/>
      <c r="C62" s="50"/>
      <c r="D62" s="47"/>
      <c r="E62" s="47"/>
      <c r="F62" s="50"/>
      <c r="G62" s="50"/>
      <c r="H62" s="50"/>
      <c r="I62" s="50"/>
      <c r="J62" s="50"/>
      <c r="K62" s="50"/>
      <c r="L62" s="50"/>
    </row>
    <row r="63" spans="1:12" s="52" customFormat="1" ht="18" customHeight="1" x14ac:dyDescent="0.25">
      <c r="A63" s="52" t="s">
        <v>125</v>
      </c>
      <c r="B63" s="53" t="s">
        <v>126</v>
      </c>
      <c r="C63" s="54" t="s">
        <v>95</v>
      </c>
      <c r="D63" s="56">
        <v>44348</v>
      </c>
      <c r="E63" s="56">
        <v>44561</v>
      </c>
      <c r="F63" s="54">
        <v>100000</v>
      </c>
      <c r="G63" s="54">
        <v>2870</v>
      </c>
      <c r="H63" s="54">
        <v>12105.37</v>
      </c>
      <c r="I63" s="54">
        <v>3040</v>
      </c>
      <c r="J63" s="54">
        <v>18015.37</v>
      </c>
      <c r="K63" s="54"/>
      <c r="L63" s="54">
        <v>81984.63</v>
      </c>
    </row>
    <row r="64" spans="1:12" ht="18" customHeight="1" x14ac:dyDescent="0.25">
      <c r="A64" s="4" t="s">
        <v>15</v>
      </c>
      <c r="B64" s="57">
        <v>1</v>
      </c>
      <c r="C64" s="13"/>
      <c r="D64" s="4"/>
      <c r="E64" s="4"/>
      <c r="F64" s="13">
        <f t="shared" ref="F64:L64" si="7">SUM(F63:F63)</f>
        <v>100000</v>
      </c>
      <c r="G64" s="13">
        <f t="shared" si="7"/>
        <v>2870</v>
      </c>
      <c r="H64" s="13">
        <f t="shared" si="7"/>
        <v>12105.37</v>
      </c>
      <c r="I64" s="13">
        <f t="shared" si="7"/>
        <v>3040</v>
      </c>
      <c r="J64" s="13">
        <f t="shared" si="7"/>
        <v>18015.37</v>
      </c>
      <c r="K64" s="13">
        <f t="shared" si="7"/>
        <v>0</v>
      </c>
      <c r="L64" s="13">
        <f t="shared" si="7"/>
        <v>81984.63</v>
      </c>
    </row>
    <row r="65" spans="1:57" x14ac:dyDescent="0.25">
      <c r="A65" s="39" t="s">
        <v>77</v>
      </c>
      <c r="B65" s="39"/>
      <c r="C65" s="38"/>
      <c r="D65" s="39"/>
      <c r="E65" s="39"/>
      <c r="F65" s="39"/>
      <c r="G65" s="39"/>
      <c r="H65" s="39"/>
      <c r="I65" s="39"/>
      <c r="J65" s="39"/>
      <c r="K65" s="39"/>
      <c r="L65" s="39"/>
    </row>
    <row r="66" spans="1:57" ht="12.75" customHeight="1" x14ac:dyDescent="0.25">
      <c r="A66" s="9" t="s">
        <v>53</v>
      </c>
      <c r="B66" s="10" t="s">
        <v>73</v>
      </c>
      <c r="C66" s="11" t="s">
        <v>95</v>
      </c>
      <c r="D66" s="23">
        <v>44276</v>
      </c>
      <c r="E66" s="23">
        <v>44460</v>
      </c>
      <c r="F66" s="12">
        <v>89500</v>
      </c>
      <c r="G66" s="11">
        <f>F66*0.0287</f>
        <v>2568.65</v>
      </c>
      <c r="H66" s="11">
        <v>9635.51</v>
      </c>
      <c r="I66" s="11">
        <f>F66*0.0304</f>
        <v>2720.8</v>
      </c>
      <c r="J66" s="11">
        <v>252.5</v>
      </c>
      <c r="K66" s="11">
        <f>+J66+I66+H66+G66</f>
        <v>15177.460000000001</v>
      </c>
      <c r="L66" s="11">
        <f>F66-K66</f>
        <v>74322.539999999994</v>
      </c>
    </row>
    <row r="67" spans="1:57" ht="18" customHeight="1" x14ac:dyDescent="0.25">
      <c r="A67" s="4" t="s">
        <v>15</v>
      </c>
      <c r="B67" s="57">
        <v>1</v>
      </c>
      <c r="C67" s="13"/>
      <c r="D67" s="4"/>
      <c r="E67" s="4"/>
      <c r="F67" s="13">
        <f t="shared" ref="F67:L67" si="8">SUM(F66:F66)</f>
        <v>89500</v>
      </c>
      <c r="G67" s="13">
        <f t="shared" si="8"/>
        <v>2568.65</v>
      </c>
      <c r="H67" s="13">
        <f t="shared" si="8"/>
        <v>9635.51</v>
      </c>
      <c r="I67" s="13">
        <f t="shared" si="8"/>
        <v>2720.8</v>
      </c>
      <c r="J67" s="13">
        <f t="shared" si="8"/>
        <v>252.5</v>
      </c>
      <c r="K67" s="13">
        <f t="shared" si="8"/>
        <v>15177.460000000001</v>
      </c>
      <c r="L67" s="13">
        <f t="shared" si="8"/>
        <v>74322.539999999994</v>
      </c>
    </row>
    <row r="68" spans="1:57" s="18" customFormat="1" x14ac:dyDescent="0.25">
      <c r="B68" s="30"/>
      <c r="C68" s="27"/>
      <c r="F68" s="27"/>
      <c r="G68" s="27"/>
      <c r="H68" s="27"/>
      <c r="I68" s="27"/>
      <c r="J68" s="27"/>
      <c r="K68" s="27"/>
      <c r="L68" s="27"/>
    </row>
    <row r="69" spans="1:57" s="18" customFormat="1" x14ac:dyDescent="0.25">
      <c r="A69" s="39" t="s">
        <v>78</v>
      </c>
      <c r="B69" s="39"/>
      <c r="C69" s="38"/>
      <c r="D69" s="39"/>
      <c r="E69" s="39"/>
      <c r="F69" s="39"/>
      <c r="G69" s="39"/>
      <c r="H69" s="39"/>
      <c r="I69" s="39"/>
      <c r="J69" s="39"/>
      <c r="K69" s="39"/>
      <c r="L69" s="39"/>
    </row>
    <row r="70" spans="1:57" ht="12.75" customHeight="1" x14ac:dyDescent="0.25">
      <c r="A70" s="9" t="s">
        <v>29</v>
      </c>
      <c r="B70" s="10" t="s">
        <v>30</v>
      </c>
      <c r="C70" s="11" t="s">
        <v>95</v>
      </c>
      <c r="D70" s="24">
        <v>44245</v>
      </c>
      <c r="E70" s="24">
        <v>44426</v>
      </c>
      <c r="F70" s="12">
        <v>165000</v>
      </c>
      <c r="G70" s="11">
        <f>F70*0.0287</f>
        <v>4735.5</v>
      </c>
      <c r="H70" s="11">
        <v>27624.36</v>
      </c>
      <c r="I70" s="11">
        <v>4098.53</v>
      </c>
      <c r="J70" s="11">
        <v>0</v>
      </c>
      <c r="K70" s="11">
        <f>G70+H70+I70</f>
        <v>36458.39</v>
      </c>
      <c r="L70" s="11">
        <f>F70-K70</f>
        <v>128541.61</v>
      </c>
    </row>
    <row r="71" spans="1:57" ht="18" customHeight="1" x14ac:dyDescent="0.25">
      <c r="A71" s="4" t="s">
        <v>15</v>
      </c>
      <c r="B71" s="29">
        <v>1</v>
      </c>
      <c r="C71" s="13"/>
      <c r="D71" s="4"/>
      <c r="E71" s="4"/>
      <c r="F71" s="13">
        <f>SUM(F70:F70)</f>
        <v>165000</v>
      </c>
      <c r="G71" s="13">
        <f t="shared" ref="G71:L71" si="9">SUM(G70:G70)</f>
        <v>4735.5</v>
      </c>
      <c r="H71" s="13">
        <f t="shared" si="9"/>
        <v>27624.36</v>
      </c>
      <c r="I71" s="13">
        <f t="shared" si="9"/>
        <v>4098.53</v>
      </c>
      <c r="J71" s="13">
        <f t="shared" si="9"/>
        <v>0</v>
      </c>
      <c r="K71" s="13">
        <f t="shared" si="9"/>
        <v>36458.39</v>
      </c>
      <c r="L71" s="13">
        <f t="shared" si="9"/>
        <v>128541.61</v>
      </c>
    </row>
    <row r="72" spans="1:57" s="18" customFormat="1" x14ac:dyDescent="0.25">
      <c r="B72" s="30"/>
      <c r="C72" s="27"/>
      <c r="F72" s="27"/>
      <c r="G72" s="27"/>
      <c r="H72" s="27"/>
      <c r="I72" s="27"/>
      <c r="J72" s="27"/>
      <c r="K72" s="27"/>
      <c r="L72" s="27"/>
    </row>
    <row r="73" spans="1:57" s="18" customFormat="1" x14ac:dyDescent="0.25">
      <c r="A73" s="39" t="s">
        <v>79</v>
      </c>
      <c r="B73" s="39"/>
      <c r="C73" s="38"/>
      <c r="D73" s="39"/>
      <c r="E73" s="39"/>
      <c r="F73" s="39"/>
      <c r="G73" s="39"/>
      <c r="H73" s="39"/>
      <c r="I73" s="39"/>
      <c r="J73" s="39"/>
      <c r="K73" s="39"/>
      <c r="L73" s="39"/>
    </row>
    <row r="74" spans="1:57" ht="12.75" customHeight="1" x14ac:dyDescent="0.25">
      <c r="A74" s="9" t="s">
        <v>31</v>
      </c>
      <c r="B74" s="10" t="s">
        <v>23</v>
      </c>
      <c r="C74" s="11" t="s">
        <v>95</v>
      </c>
      <c r="D74" s="24">
        <v>44268</v>
      </c>
      <c r="E74" s="24">
        <v>44452</v>
      </c>
      <c r="F74" s="12">
        <v>89500</v>
      </c>
      <c r="G74" s="11">
        <f>F74*0.0287</f>
        <v>2568.65</v>
      </c>
      <c r="H74" s="11">
        <v>9337.98</v>
      </c>
      <c r="I74" s="11">
        <f>F74*0.0304</f>
        <v>2720.8</v>
      </c>
      <c r="J74" s="11">
        <v>1492.12</v>
      </c>
      <c r="K74" s="11">
        <f>G74+H74+I74+J74</f>
        <v>16119.55</v>
      </c>
      <c r="L74" s="11">
        <f>F74-K74</f>
        <v>73380.45</v>
      </c>
    </row>
    <row r="75" spans="1:57" ht="12.75" customHeight="1" x14ac:dyDescent="0.25">
      <c r="A75" s="9" t="s">
        <v>81</v>
      </c>
      <c r="B75" s="10" t="s">
        <v>82</v>
      </c>
      <c r="C75" s="11" t="s">
        <v>95</v>
      </c>
      <c r="D75" s="24">
        <v>44242</v>
      </c>
      <c r="E75" s="24">
        <v>44423</v>
      </c>
      <c r="F75" s="12">
        <v>32000</v>
      </c>
      <c r="G75" s="11">
        <f>F75*0.0287</f>
        <v>918.4</v>
      </c>
      <c r="H75" s="11">
        <v>0</v>
      </c>
      <c r="I75" s="11">
        <f>F75*0.0304</f>
        <v>972.8</v>
      </c>
      <c r="J75" s="11">
        <v>0</v>
      </c>
      <c r="K75" s="35">
        <f>+G75+I75</f>
        <v>1891.1999999999998</v>
      </c>
      <c r="L75" s="11">
        <f>F75-K75</f>
        <v>30108.799999999999</v>
      </c>
    </row>
    <row r="76" spans="1:57" ht="18" customHeight="1" x14ac:dyDescent="0.25">
      <c r="A76" s="4" t="s">
        <v>15</v>
      </c>
      <c r="B76" s="29">
        <v>2</v>
      </c>
      <c r="C76" s="13"/>
      <c r="D76" s="4"/>
      <c r="E76" s="4"/>
      <c r="F76" s="13">
        <f>SUM(F74:F75)</f>
        <v>121500</v>
      </c>
      <c r="G76" s="13">
        <f t="shared" ref="G76:L76" si="10">SUM(G74:G75)</f>
        <v>3487.05</v>
      </c>
      <c r="H76" s="13">
        <f t="shared" si="10"/>
        <v>9337.98</v>
      </c>
      <c r="I76" s="13">
        <f t="shared" si="10"/>
        <v>3693.6000000000004</v>
      </c>
      <c r="J76" s="13">
        <f t="shared" si="10"/>
        <v>1492.12</v>
      </c>
      <c r="K76" s="13">
        <f t="shared" si="10"/>
        <v>18010.75</v>
      </c>
      <c r="L76" s="13">
        <f t="shared" si="10"/>
        <v>103489.25</v>
      </c>
    </row>
    <row r="77" spans="1:57" s="62" customFormat="1" ht="18" customHeight="1" x14ac:dyDescent="0.25">
      <c r="A77" s="59"/>
      <c r="B77" s="60"/>
      <c r="C77" s="61"/>
      <c r="D77" s="59"/>
      <c r="E77" s="59"/>
      <c r="F77" s="61"/>
      <c r="G77" s="61"/>
      <c r="H77" s="61"/>
      <c r="I77" s="61"/>
      <c r="J77" s="61"/>
      <c r="K77" s="61"/>
      <c r="L77" s="61"/>
    </row>
    <row r="78" spans="1:57" s="62" customFormat="1" ht="18" customHeight="1" x14ac:dyDescent="0.25">
      <c r="A78" s="63" t="s">
        <v>110</v>
      </c>
      <c r="B78" s="64"/>
      <c r="C78" s="65"/>
      <c r="D78" s="63"/>
      <c r="E78" s="63"/>
      <c r="F78" s="65"/>
      <c r="G78" s="65"/>
      <c r="H78" s="65"/>
      <c r="I78" s="65"/>
      <c r="J78" s="65"/>
      <c r="K78" s="65"/>
      <c r="L78" s="65"/>
    </row>
    <row r="79" spans="1:57" s="62" customFormat="1" ht="18" customHeight="1" x14ac:dyDescent="0.25">
      <c r="A79" s="66" t="s">
        <v>111</v>
      </c>
      <c r="B79" s="64" t="s">
        <v>112</v>
      </c>
      <c r="C79" s="70" t="s">
        <v>95</v>
      </c>
      <c r="D79" s="71">
        <v>44333</v>
      </c>
      <c r="E79" s="71">
        <v>44561</v>
      </c>
      <c r="F79" s="70">
        <v>15000</v>
      </c>
      <c r="G79" s="70">
        <v>430</v>
      </c>
      <c r="H79" s="70">
        <v>0</v>
      </c>
      <c r="I79" s="70">
        <v>456</v>
      </c>
      <c r="J79" s="70">
        <v>0</v>
      </c>
      <c r="K79" s="70"/>
      <c r="L79" s="70">
        <v>14113.5</v>
      </c>
    </row>
    <row r="80" spans="1:57" s="67" customFormat="1" ht="18" customHeight="1" x14ac:dyDescent="0.25">
      <c r="A80" s="67" t="s">
        <v>15</v>
      </c>
      <c r="B80" s="68">
        <v>1</v>
      </c>
      <c r="C80" s="69"/>
      <c r="F80" s="69">
        <v>15000</v>
      </c>
      <c r="G80" s="69">
        <v>430</v>
      </c>
      <c r="H80" s="69">
        <v>0</v>
      </c>
      <c r="I80" s="69">
        <v>456</v>
      </c>
      <c r="J80" s="69">
        <v>886.5</v>
      </c>
      <c r="K80" s="69">
        <v>25005.239999999998</v>
      </c>
      <c r="L80" s="69">
        <v>14113.5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</row>
    <row r="81" spans="1:57" x14ac:dyDescent="0.25">
      <c r="A81" s="39" t="s">
        <v>80</v>
      </c>
      <c r="B81" s="39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5" customHeight="1" x14ac:dyDescent="0.25">
      <c r="A82" s="9" t="s">
        <v>32</v>
      </c>
      <c r="B82" s="10" t="s">
        <v>33</v>
      </c>
      <c r="C82" s="11" t="s">
        <v>95</v>
      </c>
      <c r="D82" s="24">
        <v>44268</v>
      </c>
      <c r="E82" s="24">
        <v>44452</v>
      </c>
      <c r="F82" s="12">
        <v>58000</v>
      </c>
      <c r="G82" s="11">
        <v>1664.6</v>
      </c>
      <c r="H82" s="11">
        <v>3110.32</v>
      </c>
      <c r="I82" s="11">
        <v>1763.2</v>
      </c>
      <c r="J82" s="11">
        <v>352.5</v>
      </c>
      <c r="K82" s="11">
        <f>+J82+I82+H82+G82</f>
        <v>6890.6200000000008</v>
      </c>
      <c r="L82" s="11">
        <f>F82-K82</f>
        <v>51109.38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8" customHeight="1" x14ac:dyDescent="0.25">
      <c r="A83" s="4" t="s">
        <v>15</v>
      </c>
      <c r="B83" s="29">
        <v>1</v>
      </c>
      <c r="C83" s="13"/>
      <c r="D83" s="4"/>
      <c r="E83" s="4"/>
      <c r="F83" s="13">
        <f>SUM(F82:F82)</f>
        <v>58000</v>
      </c>
      <c r="G83" s="13">
        <f t="shared" ref="G83:L83" si="11">SUM(G82:G82)</f>
        <v>1664.6</v>
      </c>
      <c r="H83" s="13">
        <f t="shared" si="11"/>
        <v>3110.32</v>
      </c>
      <c r="I83" s="13">
        <f t="shared" si="11"/>
        <v>1763.2</v>
      </c>
      <c r="J83" s="13">
        <f t="shared" si="11"/>
        <v>352.5</v>
      </c>
      <c r="K83" s="13">
        <f t="shared" si="11"/>
        <v>6890.6200000000008</v>
      </c>
      <c r="L83" s="13">
        <f t="shared" si="11"/>
        <v>51109.38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s="18" customFormat="1" x14ac:dyDescent="0.25">
      <c r="B84" s="30"/>
      <c r="C84" s="27"/>
      <c r="F84" s="27"/>
      <c r="G84" s="27"/>
      <c r="H84" s="27"/>
      <c r="I84" s="27"/>
      <c r="J84" s="27"/>
      <c r="K84" s="27"/>
      <c r="L84" s="27"/>
    </row>
    <row r="85" spans="1:57" s="18" customFormat="1" x14ac:dyDescent="0.25">
      <c r="A85" s="39" t="s">
        <v>83</v>
      </c>
      <c r="B85" s="39"/>
      <c r="C85" s="38"/>
      <c r="D85" s="39"/>
      <c r="E85" s="39"/>
      <c r="F85" s="39"/>
      <c r="G85" s="39"/>
      <c r="H85" s="39"/>
      <c r="I85" s="39"/>
      <c r="J85" s="39"/>
      <c r="K85" s="39"/>
      <c r="L85" s="39"/>
    </row>
    <row r="86" spans="1:57" ht="12.75" customHeight="1" x14ac:dyDescent="0.25">
      <c r="A86" s="9" t="s">
        <v>22</v>
      </c>
      <c r="B86" s="10" t="s">
        <v>23</v>
      </c>
      <c r="C86" s="11" t="s">
        <v>95</v>
      </c>
      <c r="D86" s="24">
        <v>44256</v>
      </c>
      <c r="E86" s="24">
        <v>44440</v>
      </c>
      <c r="F86" s="12">
        <v>106500</v>
      </c>
      <c r="G86" s="11">
        <f>F86*0.0287</f>
        <v>3056.55</v>
      </c>
      <c r="H86" s="11">
        <v>9635.51</v>
      </c>
      <c r="I86" s="11">
        <f>F86*0.0304</f>
        <v>3237.6</v>
      </c>
      <c r="J86" s="11">
        <v>252.5</v>
      </c>
      <c r="K86" s="11">
        <v>20180.98</v>
      </c>
      <c r="L86" s="11">
        <f>F86-K86</f>
        <v>86319.02</v>
      </c>
    </row>
    <row r="87" spans="1:57" ht="12.75" customHeight="1" x14ac:dyDescent="0.25">
      <c r="A87" s="9" t="s">
        <v>49</v>
      </c>
      <c r="B87" s="10" t="s">
        <v>50</v>
      </c>
      <c r="C87" s="11" t="s">
        <v>94</v>
      </c>
      <c r="D87" s="23">
        <v>44276</v>
      </c>
      <c r="E87" s="23">
        <v>44460</v>
      </c>
      <c r="F87" s="12">
        <v>44000</v>
      </c>
      <c r="G87" s="11">
        <f>F87*0.0287</f>
        <v>1262.8</v>
      </c>
      <c r="H87" s="11">
        <v>1007.19</v>
      </c>
      <c r="I87" s="11">
        <f>F87*0.0304</f>
        <v>1337.6</v>
      </c>
      <c r="J87" s="11">
        <v>1216.67</v>
      </c>
      <c r="K87" s="11">
        <v>4824.26</v>
      </c>
      <c r="L87" s="11">
        <f>F87-K87</f>
        <v>39175.74</v>
      </c>
    </row>
    <row r="88" spans="1:57" ht="18" customHeight="1" x14ac:dyDescent="0.25">
      <c r="A88" s="4" t="s">
        <v>15</v>
      </c>
      <c r="B88" s="29">
        <v>2</v>
      </c>
      <c r="C88" s="13"/>
      <c r="D88" s="4"/>
      <c r="E88" s="4"/>
      <c r="F88" s="13">
        <f>SUM(F86:F87)</f>
        <v>150500</v>
      </c>
      <c r="G88" s="13">
        <f t="shared" ref="G88:L88" si="12">SUM(G86:G87)</f>
        <v>4319.3500000000004</v>
      </c>
      <c r="H88" s="13">
        <f t="shared" si="12"/>
        <v>10642.7</v>
      </c>
      <c r="I88" s="13">
        <f t="shared" si="12"/>
        <v>4575.2</v>
      </c>
      <c r="J88" s="13">
        <f t="shared" si="12"/>
        <v>1469.17</v>
      </c>
      <c r="K88" s="13">
        <f t="shared" si="12"/>
        <v>25005.239999999998</v>
      </c>
      <c r="L88" s="13">
        <f t="shared" si="12"/>
        <v>125494.76000000001</v>
      </c>
    </row>
    <row r="89" spans="1:57" x14ac:dyDescent="0.25">
      <c r="A89" s="18"/>
      <c r="B89" s="30"/>
      <c r="C89" s="27"/>
      <c r="D89" s="18"/>
      <c r="E89" s="18"/>
      <c r="F89" s="27"/>
      <c r="G89" s="27"/>
      <c r="H89" s="27"/>
      <c r="I89" s="27"/>
      <c r="J89" s="27"/>
      <c r="K89" s="27"/>
      <c r="L89" s="27"/>
    </row>
    <row r="90" spans="1:57" s="18" customFormat="1" x14ac:dyDescent="0.25">
      <c r="A90" s="39" t="s">
        <v>84</v>
      </c>
      <c r="B90" s="39"/>
      <c r="C90" s="38"/>
      <c r="D90" s="39"/>
      <c r="E90" s="39"/>
      <c r="F90" s="39"/>
      <c r="G90" s="39"/>
      <c r="H90" s="39"/>
      <c r="I90" s="39"/>
      <c r="J90" s="39"/>
      <c r="K90" s="39"/>
      <c r="L90" s="39"/>
    </row>
    <row r="91" spans="1:57" ht="12.75" customHeight="1" x14ac:dyDescent="0.25">
      <c r="A91" s="9" t="s">
        <v>51</v>
      </c>
      <c r="B91" s="10" t="s">
        <v>52</v>
      </c>
      <c r="C91" s="11" t="s">
        <v>95</v>
      </c>
      <c r="D91" s="24">
        <v>44286</v>
      </c>
      <c r="E91" s="24">
        <v>44470</v>
      </c>
      <c r="F91" s="12">
        <v>50000</v>
      </c>
      <c r="G91" s="11">
        <f>F91*0.0287</f>
        <v>1435</v>
      </c>
      <c r="H91" s="11">
        <v>1854</v>
      </c>
      <c r="I91" s="11">
        <f>F91*0.0304</f>
        <v>1520</v>
      </c>
      <c r="J91" s="11">
        <v>0</v>
      </c>
      <c r="K91" s="11">
        <f>G91+H91+I91</f>
        <v>4809</v>
      </c>
      <c r="L91" s="11">
        <f>F91-K91</f>
        <v>45191</v>
      </c>
    </row>
    <row r="92" spans="1:57" ht="12.75" customHeight="1" x14ac:dyDescent="0.25">
      <c r="A92" s="9" t="s">
        <v>97</v>
      </c>
      <c r="B92" s="10" t="s">
        <v>52</v>
      </c>
      <c r="C92" s="11" t="s">
        <v>94</v>
      </c>
      <c r="D92" s="24">
        <v>44256</v>
      </c>
      <c r="E92" s="24">
        <v>44439</v>
      </c>
      <c r="F92" s="12">
        <v>35000</v>
      </c>
      <c r="G92" s="11">
        <v>1004.5</v>
      </c>
      <c r="H92" s="11">
        <v>0</v>
      </c>
      <c r="I92" s="11">
        <v>1064</v>
      </c>
      <c r="J92" s="11">
        <v>0</v>
      </c>
      <c r="K92" s="11">
        <v>2068.5</v>
      </c>
      <c r="L92" s="11">
        <v>32931.5</v>
      </c>
    </row>
    <row r="93" spans="1:57" ht="18" customHeight="1" x14ac:dyDescent="0.25">
      <c r="A93" s="4" t="s">
        <v>15</v>
      </c>
      <c r="B93" s="29">
        <v>2</v>
      </c>
      <c r="C93" s="13"/>
      <c r="D93" s="4"/>
      <c r="E93" s="4"/>
      <c r="F93" s="13">
        <f>SUM(F91:F91)+F92</f>
        <v>85000</v>
      </c>
      <c r="G93" s="13">
        <f>SUM(G91:G91)+G92</f>
        <v>2439.5</v>
      </c>
      <c r="H93" s="13">
        <f>SUM(H91:H91)+H92</f>
        <v>1854</v>
      </c>
      <c r="I93" s="13">
        <f>SUM(I91:I91)+I92</f>
        <v>2584</v>
      </c>
      <c r="J93" s="13">
        <f t="shared" ref="J93" si="13">SUM(J91:J91)</f>
        <v>0</v>
      </c>
      <c r="K93" s="13">
        <f>SUM(K91:K91)+K92</f>
        <v>6877.5</v>
      </c>
      <c r="L93" s="13">
        <f>SUM(L91:L91)+L92</f>
        <v>78122.5</v>
      </c>
    </row>
    <row r="94" spans="1:57" s="51" customFormat="1" ht="15.75" customHeight="1" x14ac:dyDescent="0.25">
      <c r="A94" s="47"/>
      <c r="B94" s="49"/>
      <c r="C94" s="50"/>
      <c r="D94" s="47"/>
      <c r="E94" s="47"/>
      <c r="F94" s="50"/>
      <c r="G94" s="50"/>
      <c r="H94" s="50"/>
      <c r="I94" s="50"/>
      <c r="J94" s="50"/>
      <c r="K94" s="50"/>
      <c r="L94" s="50"/>
    </row>
    <row r="95" spans="1:57" s="51" customFormat="1" ht="18" customHeight="1" x14ac:dyDescent="0.25">
      <c r="A95" s="47" t="s">
        <v>127</v>
      </c>
      <c r="B95" s="49"/>
      <c r="C95" s="50"/>
      <c r="D95" s="47"/>
      <c r="E95" s="47"/>
      <c r="F95" s="50"/>
      <c r="G95" s="50"/>
      <c r="H95" s="50"/>
      <c r="I95" s="50"/>
      <c r="J95" s="50"/>
      <c r="K95" s="50"/>
      <c r="L95" s="50"/>
    </row>
    <row r="96" spans="1:57" s="52" customFormat="1" ht="18" customHeight="1" x14ac:dyDescent="0.25">
      <c r="A96" s="52" t="s">
        <v>128</v>
      </c>
      <c r="B96" s="10" t="s">
        <v>133</v>
      </c>
      <c r="C96" s="54" t="s">
        <v>95</v>
      </c>
      <c r="D96" s="56">
        <v>44287</v>
      </c>
      <c r="E96" s="56">
        <v>44561</v>
      </c>
      <c r="F96" s="54">
        <v>70000</v>
      </c>
      <c r="G96" s="54">
        <v>2009</v>
      </c>
      <c r="H96" s="54">
        <v>5368.48</v>
      </c>
      <c r="I96" s="54">
        <v>2128</v>
      </c>
      <c r="J96" s="54">
        <v>9505.48</v>
      </c>
      <c r="K96" s="54"/>
      <c r="L96" s="54">
        <v>60494.52</v>
      </c>
    </row>
    <row r="97" spans="1:126" ht="18" customHeight="1" x14ac:dyDescent="0.25">
      <c r="A97" s="4" t="s">
        <v>15</v>
      </c>
      <c r="B97" s="29">
        <v>1</v>
      </c>
      <c r="C97" s="13"/>
      <c r="D97" s="4"/>
      <c r="E97" s="4"/>
      <c r="F97" s="13">
        <f>SUM(F96:F96)</f>
        <v>70000</v>
      </c>
      <c r="G97" s="13">
        <f t="shared" ref="G97:L97" si="14">SUM(G96:G96)</f>
        <v>2009</v>
      </c>
      <c r="H97" s="13">
        <f t="shared" si="14"/>
        <v>5368.48</v>
      </c>
      <c r="I97" s="13">
        <f t="shared" si="14"/>
        <v>2128</v>
      </c>
      <c r="J97" s="13">
        <f t="shared" si="14"/>
        <v>9505.48</v>
      </c>
      <c r="K97" s="13">
        <f t="shared" si="14"/>
        <v>0</v>
      </c>
      <c r="L97" s="13">
        <f t="shared" si="14"/>
        <v>60494.52</v>
      </c>
    </row>
    <row r="98" spans="1:126" s="18" customFormat="1" x14ac:dyDescent="0.25">
      <c r="B98" s="30"/>
      <c r="C98" s="27"/>
      <c r="F98" s="27"/>
      <c r="G98" s="27"/>
      <c r="H98" s="27"/>
      <c r="I98" s="27"/>
      <c r="J98" s="27"/>
      <c r="K98" s="27"/>
      <c r="L98" s="27"/>
    </row>
    <row r="99" spans="1:126" s="18" customFormat="1" x14ac:dyDescent="0.25">
      <c r="A99" s="39" t="s">
        <v>85</v>
      </c>
      <c r="B99" s="39"/>
      <c r="C99" s="38"/>
      <c r="D99" s="39"/>
      <c r="E99" s="39"/>
      <c r="F99" s="39"/>
      <c r="G99" s="39"/>
      <c r="H99" s="39"/>
      <c r="I99" s="39"/>
      <c r="J99" s="39"/>
      <c r="K99" s="39"/>
      <c r="L99" s="39"/>
    </row>
    <row r="100" spans="1:126" ht="12.75" customHeight="1" x14ac:dyDescent="0.25">
      <c r="A100" s="9" t="s">
        <v>28</v>
      </c>
      <c r="B100" s="10" t="s">
        <v>73</v>
      </c>
      <c r="C100" s="11" t="s">
        <v>94</v>
      </c>
      <c r="D100" s="24">
        <v>44268</v>
      </c>
      <c r="E100" s="24">
        <v>44452</v>
      </c>
      <c r="F100" s="12">
        <v>133000</v>
      </c>
      <c r="G100" s="11">
        <f>F100*0.0287</f>
        <v>3817.1</v>
      </c>
      <c r="H100" s="11">
        <v>19867.79</v>
      </c>
      <c r="I100" s="11">
        <f>F100*0.0304</f>
        <v>4043.2</v>
      </c>
      <c r="J100" s="11">
        <v>0</v>
      </c>
      <c r="K100" s="11">
        <f>G100+H100+I100</f>
        <v>27728.09</v>
      </c>
      <c r="L100" s="11">
        <f>F100-K100</f>
        <v>105271.91</v>
      </c>
    </row>
    <row r="101" spans="1:126" ht="18" customHeight="1" x14ac:dyDescent="0.25">
      <c r="A101" s="4" t="s">
        <v>15</v>
      </c>
      <c r="B101" s="29">
        <v>1</v>
      </c>
      <c r="C101" s="13"/>
      <c r="D101" s="4"/>
      <c r="E101" s="4"/>
      <c r="F101" s="13">
        <f>SUM(F100:F100)</f>
        <v>133000</v>
      </c>
      <c r="G101" s="13">
        <f t="shared" ref="G101:L101" si="15">SUM(G100:G100)</f>
        <v>3817.1</v>
      </c>
      <c r="H101" s="13">
        <f t="shared" si="15"/>
        <v>19867.79</v>
      </c>
      <c r="I101" s="13">
        <f t="shared" si="15"/>
        <v>4043.2</v>
      </c>
      <c r="J101" s="13">
        <f t="shared" si="15"/>
        <v>0</v>
      </c>
      <c r="K101" s="13">
        <f t="shared" si="15"/>
        <v>27728.09</v>
      </c>
      <c r="L101" s="13">
        <f t="shared" si="15"/>
        <v>105271.91</v>
      </c>
    </row>
    <row r="102" spans="1:126" s="18" customFormat="1" x14ac:dyDescent="0.25">
      <c r="B102" s="30"/>
      <c r="C102" s="27"/>
      <c r="F102" s="27"/>
      <c r="G102" s="27"/>
      <c r="H102" s="27"/>
      <c r="I102" s="27"/>
      <c r="J102" s="27"/>
      <c r="K102" s="27"/>
      <c r="L102" s="27"/>
    </row>
    <row r="103" spans="1:126" x14ac:dyDescent="0.25">
      <c r="A103" s="39" t="s">
        <v>38</v>
      </c>
      <c r="B103" s="39"/>
      <c r="C103" s="38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6" ht="18" customHeight="1" x14ac:dyDescent="0.25">
      <c r="A104" s="9" t="s">
        <v>26</v>
      </c>
      <c r="B104" s="10" t="s">
        <v>37</v>
      </c>
      <c r="C104" s="11" t="s">
        <v>95</v>
      </c>
      <c r="D104" s="24">
        <v>43839</v>
      </c>
      <c r="E104" s="24">
        <v>44439</v>
      </c>
      <c r="F104" s="12">
        <v>165000</v>
      </c>
      <c r="G104" s="11">
        <f>F104*0.0287</f>
        <v>4735.5</v>
      </c>
      <c r="H104" s="11">
        <v>27624.36</v>
      </c>
      <c r="I104" s="11">
        <v>4098.53</v>
      </c>
      <c r="J104" s="11">
        <v>0</v>
      </c>
      <c r="K104" s="11">
        <f>G104+H104+I104</f>
        <v>36458.39</v>
      </c>
      <c r="L104" s="11">
        <f>F104-K104</f>
        <v>128541.61</v>
      </c>
    </row>
    <row r="105" spans="1:126" ht="12.75" customHeight="1" x14ac:dyDescent="0.25">
      <c r="A105" s="4" t="s">
        <v>15</v>
      </c>
      <c r="B105" s="29">
        <v>1</v>
      </c>
      <c r="C105" s="13"/>
      <c r="D105" s="4"/>
      <c r="E105" s="4"/>
      <c r="F105" s="13">
        <f>SUM(F104:F104)</f>
        <v>165000</v>
      </c>
      <c r="G105" s="13">
        <f t="shared" ref="G105:L105" si="16">SUM(G104:G104)</f>
        <v>4735.5</v>
      </c>
      <c r="H105" s="13">
        <f t="shared" si="16"/>
        <v>27624.36</v>
      </c>
      <c r="I105" s="13">
        <f t="shared" si="16"/>
        <v>4098.53</v>
      </c>
      <c r="J105" s="13">
        <f t="shared" si="16"/>
        <v>0</v>
      </c>
      <c r="K105" s="13">
        <f t="shared" si="16"/>
        <v>36458.39</v>
      </c>
      <c r="L105" s="13">
        <f t="shared" si="16"/>
        <v>128541.61</v>
      </c>
    </row>
    <row r="106" spans="1:126" x14ac:dyDescent="0.25">
      <c r="B106" s="8"/>
      <c r="C106" s="1"/>
      <c r="D106"/>
      <c r="E106"/>
    </row>
    <row r="107" spans="1:126" ht="18" customHeight="1" x14ac:dyDescent="0.25">
      <c r="A107" s="39" t="s">
        <v>86</v>
      </c>
      <c r="B107" s="39"/>
      <c r="C107" s="38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6" x14ac:dyDescent="0.25">
      <c r="A108" s="9" t="s">
        <v>67</v>
      </c>
      <c r="B108" s="10" t="s">
        <v>17</v>
      </c>
      <c r="C108" s="11" t="s">
        <v>94</v>
      </c>
      <c r="D108" s="24">
        <v>44197</v>
      </c>
      <c r="E108" s="24">
        <v>44377</v>
      </c>
      <c r="F108" s="12">
        <v>45000</v>
      </c>
      <c r="G108" s="11">
        <f t="shared" ref="G108:G109" si="17">F108*0.0287</f>
        <v>1291.5</v>
      </c>
      <c r="H108" s="11">
        <v>1148.33</v>
      </c>
      <c r="I108" s="11">
        <f t="shared" ref="I108:I109" si="18">F108*0.0304</f>
        <v>1368</v>
      </c>
      <c r="J108" s="11">
        <v>0</v>
      </c>
      <c r="K108" s="11">
        <f t="shared" ref="K108" si="19">G108+H108+I108</f>
        <v>3807.83</v>
      </c>
      <c r="L108" s="11">
        <f t="shared" ref="L108:L109" si="20">F108-K108</f>
        <v>41192.17</v>
      </c>
    </row>
    <row r="109" spans="1:126" x14ac:dyDescent="0.25">
      <c r="A109" s="9" t="s">
        <v>68</v>
      </c>
      <c r="B109" s="10" t="s">
        <v>17</v>
      </c>
      <c r="C109" s="11" t="s">
        <v>95</v>
      </c>
      <c r="D109" s="24">
        <v>44197</v>
      </c>
      <c r="E109" s="24">
        <v>44377</v>
      </c>
      <c r="F109" s="12">
        <v>45000</v>
      </c>
      <c r="G109" s="11">
        <f t="shared" si="17"/>
        <v>1291.5</v>
      </c>
      <c r="H109" s="11">
        <v>1148.33</v>
      </c>
      <c r="I109" s="11">
        <f t="shared" si="18"/>
        <v>1368</v>
      </c>
      <c r="J109" s="11">
        <v>0</v>
      </c>
      <c r="K109" s="11">
        <v>5574.5</v>
      </c>
      <c r="L109" s="11">
        <f t="shared" si="20"/>
        <v>39425.5</v>
      </c>
    </row>
    <row r="110" spans="1:126" x14ac:dyDescent="0.25">
      <c r="A110" s="4" t="s">
        <v>15</v>
      </c>
      <c r="B110" s="29">
        <v>3</v>
      </c>
      <c r="C110" s="13"/>
      <c r="D110" s="4"/>
      <c r="E110" s="4"/>
      <c r="F110" s="13">
        <f t="shared" ref="F110:L110" si="21">SUM(F108:F109)</f>
        <v>90000</v>
      </c>
      <c r="G110" s="13">
        <f t="shared" si="21"/>
        <v>2583</v>
      </c>
      <c r="H110" s="13">
        <f t="shared" si="21"/>
        <v>2296.66</v>
      </c>
      <c r="I110" s="13">
        <f t="shared" si="21"/>
        <v>2736</v>
      </c>
      <c r="J110" s="13">
        <f t="shared" si="21"/>
        <v>0</v>
      </c>
      <c r="K110" s="13">
        <f t="shared" si="21"/>
        <v>9382.33</v>
      </c>
      <c r="L110" s="13">
        <f t="shared" si="21"/>
        <v>80617.67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</row>
    <row r="111" spans="1:126" x14ac:dyDescent="0.25">
      <c r="B111" s="8"/>
      <c r="C111" s="1"/>
      <c r="D111"/>
      <c r="E111"/>
    </row>
    <row r="112" spans="1:126" ht="18" customHeight="1" x14ac:dyDescent="0.25">
      <c r="A112" s="39" t="s">
        <v>87</v>
      </c>
      <c r="B112" s="39"/>
      <c r="C112" s="38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6" x14ac:dyDescent="0.25">
      <c r="A113" s="9" t="s">
        <v>70</v>
      </c>
      <c r="B113" s="10" t="s">
        <v>17</v>
      </c>
      <c r="C113" s="11" t="s">
        <v>94</v>
      </c>
      <c r="D113" s="24">
        <v>44197</v>
      </c>
      <c r="E113" s="24">
        <v>44377</v>
      </c>
      <c r="F113" s="12">
        <v>45000</v>
      </c>
      <c r="G113" s="11">
        <f>F113*0.0287</f>
        <v>1291.5</v>
      </c>
      <c r="H113" s="11">
        <v>1148.33</v>
      </c>
      <c r="I113" s="11">
        <f>F113*0.0304</f>
        <v>1368</v>
      </c>
      <c r="J113" s="11">
        <v>0</v>
      </c>
      <c r="K113" s="11">
        <f>G113+H113+I113</f>
        <v>3807.83</v>
      </c>
      <c r="L113" s="11">
        <f>F113-K113</f>
        <v>41192.17</v>
      </c>
    </row>
    <row r="114" spans="1:126" x14ac:dyDescent="0.25">
      <c r="A114" s="9" t="s">
        <v>64</v>
      </c>
      <c r="B114" s="10" t="s">
        <v>17</v>
      </c>
      <c r="C114" s="103" t="s">
        <v>94</v>
      </c>
      <c r="D114" s="24">
        <v>44197</v>
      </c>
      <c r="E114" s="24">
        <v>44377</v>
      </c>
      <c r="F114" s="12">
        <v>66000</v>
      </c>
      <c r="G114" s="11">
        <f t="shared" ref="G114:G117" si="22">F114*0.0287</f>
        <v>1894.2</v>
      </c>
      <c r="H114" s="11">
        <v>4615.76</v>
      </c>
      <c r="I114" s="11">
        <f t="shared" ref="I114:I116" si="23">F114*0.0304</f>
        <v>2006.4</v>
      </c>
      <c r="J114" s="11">
        <v>0</v>
      </c>
      <c r="K114" s="11">
        <f t="shared" ref="K114:K117" si="24">G114+H114+I114</f>
        <v>8516.36</v>
      </c>
      <c r="L114" s="11">
        <f t="shared" ref="L114:L117" si="25">F114-K114</f>
        <v>57483.64</v>
      </c>
    </row>
    <row r="115" spans="1:126" x14ac:dyDescent="0.25">
      <c r="A115" s="9" t="s">
        <v>65</v>
      </c>
      <c r="B115" s="10" t="s">
        <v>17</v>
      </c>
      <c r="C115" s="11" t="s">
        <v>95</v>
      </c>
      <c r="D115" s="24">
        <v>44197</v>
      </c>
      <c r="E115" s="24">
        <v>44377</v>
      </c>
      <c r="F115" s="12">
        <v>45000</v>
      </c>
      <c r="G115" s="11">
        <f t="shared" si="22"/>
        <v>1291.5</v>
      </c>
      <c r="H115" s="11">
        <v>1148.33</v>
      </c>
      <c r="I115" s="11">
        <f t="shared" si="23"/>
        <v>1368</v>
      </c>
      <c r="J115" s="11">
        <v>0</v>
      </c>
      <c r="K115" s="11">
        <f t="shared" si="24"/>
        <v>3807.83</v>
      </c>
      <c r="L115" s="11">
        <f t="shared" si="25"/>
        <v>41192.17</v>
      </c>
    </row>
    <row r="116" spans="1:126" x14ac:dyDescent="0.25">
      <c r="A116" s="9" t="s">
        <v>66</v>
      </c>
      <c r="B116" s="10" t="s">
        <v>17</v>
      </c>
      <c r="C116" s="11" t="s">
        <v>95</v>
      </c>
      <c r="D116" s="24">
        <v>44197</v>
      </c>
      <c r="E116" s="24">
        <v>44377</v>
      </c>
      <c r="F116" s="12">
        <v>45000</v>
      </c>
      <c r="G116" s="11">
        <f t="shared" si="22"/>
        <v>1291.5</v>
      </c>
      <c r="H116" s="11">
        <v>1148.33</v>
      </c>
      <c r="I116" s="11">
        <f t="shared" si="23"/>
        <v>1368</v>
      </c>
      <c r="J116" s="11">
        <v>0</v>
      </c>
      <c r="K116" s="11">
        <f t="shared" si="24"/>
        <v>3807.83</v>
      </c>
      <c r="L116" s="11">
        <f t="shared" si="25"/>
        <v>41192.17</v>
      </c>
    </row>
    <row r="117" spans="1:126" x14ac:dyDescent="0.25">
      <c r="A117" s="9" t="s">
        <v>69</v>
      </c>
      <c r="B117" s="10" t="s">
        <v>17</v>
      </c>
      <c r="C117" s="11" t="s">
        <v>94</v>
      </c>
      <c r="D117" s="24">
        <v>44197</v>
      </c>
      <c r="E117" s="24">
        <v>44377</v>
      </c>
      <c r="F117" s="12">
        <v>45000</v>
      </c>
      <c r="G117" s="11">
        <f t="shared" si="22"/>
        <v>1291.5</v>
      </c>
      <c r="H117" s="11">
        <v>1148.33</v>
      </c>
      <c r="I117" s="11">
        <f>F117*0.0304</f>
        <v>1368</v>
      </c>
      <c r="J117" s="11">
        <v>0</v>
      </c>
      <c r="K117" s="11">
        <f t="shared" si="24"/>
        <v>3807.83</v>
      </c>
      <c r="L117" s="11">
        <f t="shared" si="25"/>
        <v>41192.17</v>
      </c>
    </row>
    <row r="118" spans="1:126" x14ac:dyDescent="0.25">
      <c r="A118" s="4" t="s">
        <v>15</v>
      </c>
      <c r="B118" s="29">
        <v>5</v>
      </c>
      <c r="C118" s="13"/>
      <c r="D118" s="4"/>
      <c r="E118" s="4"/>
      <c r="F118" s="13">
        <f t="shared" ref="F118:L118" si="26">SUM(F113:F117)</f>
        <v>246000</v>
      </c>
      <c r="G118" s="13">
        <f t="shared" si="26"/>
        <v>7060.2</v>
      </c>
      <c r="H118" s="13">
        <f t="shared" si="26"/>
        <v>9209.08</v>
      </c>
      <c r="I118" s="13">
        <f t="shared" si="26"/>
        <v>7478.4</v>
      </c>
      <c r="J118" s="13">
        <f t="shared" si="26"/>
        <v>0</v>
      </c>
      <c r="K118" s="13">
        <f t="shared" si="26"/>
        <v>23747.68</v>
      </c>
      <c r="L118" s="13">
        <f t="shared" si="26"/>
        <v>222252.31999999995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</row>
    <row r="119" spans="1:126" x14ac:dyDescent="0.25">
      <c r="B119" s="8"/>
      <c r="C119" s="1"/>
      <c r="D119"/>
      <c r="E119"/>
    </row>
    <row r="120" spans="1:126" x14ac:dyDescent="0.25">
      <c r="A120" s="39" t="s">
        <v>35</v>
      </c>
      <c r="B120" s="39"/>
      <c r="C120" s="38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6" ht="18" customHeight="1" x14ac:dyDescent="0.25">
      <c r="A121" s="9" t="s">
        <v>54</v>
      </c>
      <c r="B121" s="10" t="s">
        <v>55</v>
      </c>
      <c r="C121" s="11" t="s">
        <v>94</v>
      </c>
      <c r="D121" s="24">
        <v>44276</v>
      </c>
      <c r="E121" s="24">
        <v>44460</v>
      </c>
      <c r="F121" s="12">
        <v>76000</v>
      </c>
      <c r="G121" s="11">
        <f>F121*0.0287</f>
        <v>2181.1999999999998</v>
      </c>
      <c r="H121" s="11">
        <v>6497.56</v>
      </c>
      <c r="I121" s="11">
        <f>F121*0.0304</f>
        <v>2310.4</v>
      </c>
      <c r="J121" s="11">
        <v>0</v>
      </c>
      <c r="K121" s="11">
        <f>G121+H121+I121</f>
        <v>10989.16</v>
      </c>
      <c r="L121" s="11">
        <f>F121-K121</f>
        <v>65010.84</v>
      </c>
    </row>
    <row r="122" spans="1:126" ht="18" customHeight="1" x14ac:dyDescent="0.25">
      <c r="A122" s="9" t="s">
        <v>36</v>
      </c>
      <c r="B122" s="10" t="s">
        <v>37</v>
      </c>
      <c r="C122" s="11" t="s">
        <v>94</v>
      </c>
      <c r="D122" s="24">
        <v>43839</v>
      </c>
      <c r="E122" s="24">
        <v>44439</v>
      </c>
      <c r="F122" s="12">
        <v>165000</v>
      </c>
      <c r="G122" s="11">
        <f>F122*0.0287</f>
        <v>4735.5</v>
      </c>
      <c r="H122" s="11">
        <v>27624.36</v>
      </c>
      <c r="I122" s="11">
        <v>4742.3999999999996</v>
      </c>
      <c r="J122" s="11">
        <v>402</v>
      </c>
      <c r="K122" s="11">
        <f>+J122+I122+H122+G122</f>
        <v>37504.26</v>
      </c>
      <c r="L122" s="11">
        <v>127656.71</v>
      </c>
    </row>
    <row r="123" spans="1:126" ht="19.5" customHeight="1" x14ac:dyDescent="0.25">
      <c r="A123" s="4" t="s">
        <v>15</v>
      </c>
      <c r="B123" s="29">
        <v>2</v>
      </c>
      <c r="C123" s="13"/>
      <c r="D123" s="4"/>
      <c r="E123" s="4"/>
      <c r="F123" s="13">
        <f>SUM(F121:F122)</f>
        <v>241000</v>
      </c>
      <c r="G123" s="13">
        <f t="shared" ref="G123:L123" si="27">SUM(G121:G122)</f>
        <v>6916.7</v>
      </c>
      <c r="H123" s="13">
        <f t="shared" si="27"/>
        <v>34121.919999999998</v>
      </c>
      <c r="I123" s="13">
        <f t="shared" si="27"/>
        <v>7052.7999999999993</v>
      </c>
      <c r="J123" s="13">
        <f t="shared" si="27"/>
        <v>402</v>
      </c>
      <c r="K123" s="13">
        <f t="shared" si="27"/>
        <v>48493.42</v>
      </c>
      <c r="L123" s="13">
        <f t="shared" si="27"/>
        <v>192667.55</v>
      </c>
    </row>
    <row r="124" spans="1:126" x14ac:dyDescent="0.25">
      <c r="B124" s="8"/>
      <c r="C124" s="1"/>
      <c r="D124"/>
      <c r="E124"/>
    </row>
    <row r="125" spans="1:126" ht="18" customHeight="1" x14ac:dyDescent="0.25">
      <c r="A125" s="39" t="s">
        <v>88</v>
      </c>
      <c r="B125" s="39"/>
      <c r="C125" s="38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6" x14ac:dyDescent="0.25">
      <c r="A126" s="9" t="s">
        <v>41</v>
      </c>
      <c r="B126" s="10" t="s">
        <v>33</v>
      </c>
      <c r="C126" s="11" t="s">
        <v>95</v>
      </c>
      <c r="D126" s="24">
        <v>44276</v>
      </c>
      <c r="E126" s="24">
        <v>44460</v>
      </c>
      <c r="F126" s="12">
        <v>110000</v>
      </c>
      <c r="G126" s="11">
        <f>F126*0.0287</f>
        <v>3157</v>
      </c>
      <c r="H126" s="11">
        <v>14457.62</v>
      </c>
      <c r="I126" s="11">
        <f>F126*0.0304</f>
        <v>3344</v>
      </c>
      <c r="J126" s="11">
        <v>0</v>
      </c>
      <c r="K126" s="11">
        <f>G126+H126+I126</f>
        <v>20958.620000000003</v>
      </c>
      <c r="L126" s="11">
        <f>F126-K126</f>
        <v>89041.38</v>
      </c>
    </row>
    <row r="127" spans="1:126" x14ac:dyDescent="0.25">
      <c r="A127" s="76" t="s">
        <v>102</v>
      </c>
      <c r="B127" s="10" t="s">
        <v>17</v>
      </c>
      <c r="C127" s="11" t="s">
        <v>94</v>
      </c>
      <c r="D127" s="24">
        <v>44270</v>
      </c>
      <c r="E127" s="24">
        <v>44454</v>
      </c>
      <c r="F127" s="12">
        <v>35000</v>
      </c>
      <c r="G127" s="11">
        <v>1004.5</v>
      </c>
      <c r="H127" s="11">
        <v>0</v>
      </c>
      <c r="I127" s="11">
        <v>1064</v>
      </c>
      <c r="J127" s="11">
        <v>0</v>
      </c>
      <c r="K127" s="11">
        <v>2068.5</v>
      </c>
      <c r="L127" s="11">
        <v>32931.5</v>
      </c>
    </row>
    <row r="128" spans="1:126" x14ac:dyDescent="0.25">
      <c r="A128" s="4" t="s">
        <v>15</v>
      </c>
      <c r="B128" s="29">
        <v>1</v>
      </c>
      <c r="C128" s="13"/>
      <c r="D128" s="4"/>
      <c r="E128" s="4"/>
      <c r="F128" s="13">
        <f>SUM(F126:F126)+F127</f>
        <v>145000</v>
      </c>
      <c r="G128" s="13">
        <f>SUM(G126:G126)+G127</f>
        <v>4161.5</v>
      </c>
      <c r="H128" s="13">
        <f t="shared" ref="H128:J128" si="28">SUM(H126:H126)</f>
        <v>14457.62</v>
      </c>
      <c r="I128" s="13">
        <f>SUM(I126:I126)+I127</f>
        <v>4408</v>
      </c>
      <c r="J128" s="13">
        <f t="shared" si="28"/>
        <v>0</v>
      </c>
      <c r="K128" s="13">
        <f>SUM(K126:K126)+K127</f>
        <v>23027.120000000003</v>
      </c>
      <c r="L128" s="13">
        <f>SUM(L126:L126)+L127</f>
        <v>121972.88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</row>
    <row r="129" spans="1:126" x14ac:dyDescent="0.25">
      <c r="C129" s="1"/>
    </row>
    <row r="130" spans="1:126" ht="18" customHeight="1" x14ac:dyDescent="0.25">
      <c r="A130" s="39" t="s">
        <v>89</v>
      </c>
      <c r="B130" s="39"/>
      <c r="C130" s="38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6" x14ac:dyDescent="0.25">
      <c r="A131" s="9" t="s">
        <v>61</v>
      </c>
      <c r="B131" s="10" t="s">
        <v>18</v>
      </c>
      <c r="C131" s="11" t="s">
        <v>94</v>
      </c>
      <c r="D131" s="24">
        <v>44197</v>
      </c>
      <c r="E131" s="24">
        <v>44377</v>
      </c>
      <c r="F131" s="12">
        <v>24000</v>
      </c>
      <c r="G131" s="11">
        <f>F131*0.0287</f>
        <v>688.8</v>
      </c>
      <c r="H131" s="11">
        <v>0</v>
      </c>
      <c r="I131" s="11">
        <f>F131*0.0304</f>
        <v>729.6</v>
      </c>
      <c r="J131" s="11">
        <v>162</v>
      </c>
      <c r="K131" s="11">
        <f>+J131+I131+G131</f>
        <v>1580.4</v>
      </c>
      <c r="L131" s="11">
        <f>F131-K131</f>
        <v>22419.599999999999</v>
      </c>
    </row>
    <row r="132" spans="1:126" x14ac:dyDescent="0.25">
      <c r="A132" s="4" t="s">
        <v>15</v>
      </c>
      <c r="B132" s="29">
        <v>1</v>
      </c>
      <c r="C132" s="13"/>
      <c r="D132" s="4"/>
      <c r="E132" s="4"/>
      <c r="F132" s="13">
        <f>SUM(F131:F131)</f>
        <v>24000</v>
      </c>
      <c r="G132" s="13">
        <f t="shared" ref="G132:L132" si="29">SUM(G131:G131)</f>
        <v>688.8</v>
      </c>
      <c r="H132" s="13">
        <f t="shared" si="29"/>
        <v>0</v>
      </c>
      <c r="I132" s="13">
        <f t="shared" si="29"/>
        <v>729.6</v>
      </c>
      <c r="J132" s="13">
        <f t="shared" si="29"/>
        <v>162</v>
      </c>
      <c r="K132" s="13">
        <f t="shared" si="29"/>
        <v>1580.4</v>
      </c>
      <c r="L132" s="13">
        <f t="shared" si="29"/>
        <v>22419.599999999999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</row>
    <row r="133" spans="1:126" x14ac:dyDescent="0.25">
      <c r="C133" s="1"/>
    </row>
    <row r="134" spans="1:126" x14ac:dyDescent="0.25">
      <c r="A134" s="39" t="s">
        <v>90</v>
      </c>
      <c r="B134" s="39"/>
      <c r="C134" s="38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6" x14ac:dyDescent="0.25">
      <c r="A135" s="9" t="s">
        <v>62</v>
      </c>
      <c r="B135" s="10" t="s">
        <v>17</v>
      </c>
      <c r="C135" s="11" t="s">
        <v>95</v>
      </c>
      <c r="D135" s="24">
        <v>44197</v>
      </c>
      <c r="E135" s="24">
        <v>44377</v>
      </c>
      <c r="F135" s="12">
        <v>45000</v>
      </c>
      <c r="G135" s="11">
        <f>F135*0.0287</f>
        <v>1291.5</v>
      </c>
      <c r="H135" s="11">
        <v>1148.33</v>
      </c>
      <c r="I135" s="11">
        <f>F135*0.0304</f>
        <v>1368</v>
      </c>
      <c r="J135" s="11">
        <v>0</v>
      </c>
      <c r="K135" s="11">
        <f>G135+H135+I135</f>
        <v>3807.83</v>
      </c>
      <c r="L135" s="11">
        <f>F135-K135</f>
        <v>41192.17</v>
      </c>
    </row>
    <row r="136" spans="1:126" x14ac:dyDescent="0.25">
      <c r="A136" s="9" t="s">
        <v>40</v>
      </c>
      <c r="B136" s="10" t="s">
        <v>33</v>
      </c>
      <c r="C136" s="11" t="s">
        <v>95</v>
      </c>
      <c r="D136" s="24">
        <v>44283</v>
      </c>
      <c r="E136" s="24">
        <v>44467</v>
      </c>
      <c r="F136" s="12">
        <v>110000</v>
      </c>
      <c r="G136" s="11">
        <f>F136*0.0287</f>
        <v>3157</v>
      </c>
      <c r="H136" s="11">
        <v>14457.62</v>
      </c>
      <c r="I136" s="11">
        <f>F136*0.0304</f>
        <v>3344</v>
      </c>
      <c r="J136" s="11">
        <v>0</v>
      </c>
      <c r="K136" s="11">
        <v>23259.62</v>
      </c>
      <c r="L136" s="11">
        <f>F136-K136</f>
        <v>86740.38</v>
      </c>
    </row>
    <row r="137" spans="1:126" x14ac:dyDescent="0.25">
      <c r="A137" s="9" t="s">
        <v>129</v>
      </c>
      <c r="B137" s="10" t="s">
        <v>18</v>
      </c>
      <c r="C137" s="11" t="s">
        <v>95</v>
      </c>
      <c r="D137" s="24">
        <v>44348</v>
      </c>
      <c r="E137" s="24">
        <v>44561</v>
      </c>
      <c r="F137" s="12">
        <v>22000</v>
      </c>
      <c r="G137" s="11">
        <v>641.4</v>
      </c>
      <c r="H137" s="11">
        <v>0</v>
      </c>
      <c r="I137" s="11">
        <v>688.8</v>
      </c>
      <c r="J137" s="11">
        <v>1300.2</v>
      </c>
      <c r="K137" s="11"/>
      <c r="L137" s="11">
        <v>20699.8</v>
      </c>
    </row>
    <row r="138" spans="1:126" x14ac:dyDescent="0.25">
      <c r="A138" s="4" t="s">
        <v>15</v>
      </c>
      <c r="B138" s="29">
        <v>2</v>
      </c>
      <c r="C138" s="13"/>
      <c r="D138" s="4"/>
      <c r="E138" s="4"/>
      <c r="F138" s="13">
        <f>+SUM(F135:F136)+F137</f>
        <v>177000</v>
      </c>
      <c r="G138" s="13">
        <f>+SUM(G135:G136)+G137</f>
        <v>5089.8999999999996</v>
      </c>
      <c r="H138" s="13">
        <f>+SUM(H135:H136)+H137</f>
        <v>15605.95</v>
      </c>
      <c r="I138" s="13">
        <f>+SUM(I135:I136)+I137</f>
        <v>5400.8</v>
      </c>
      <c r="J138" s="13">
        <f>+SUM(J135:J136)+J137</f>
        <v>1300.2</v>
      </c>
      <c r="K138" s="13">
        <f t="shared" ref="K138" si="30">+SUM(K135:K136)</f>
        <v>27067.449999999997</v>
      </c>
      <c r="L138" s="13">
        <f>+SUM(L135:L136)+L137</f>
        <v>148632.35</v>
      </c>
    </row>
    <row r="139" spans="1:126" s="14" customFormat="1" x14ac:dyDescent="0.25">
      <c r="A139" s="18"/>
      <c r="B139" s="30"/>
      <c r="C139" s="27"/>
      <c r="D139" s="18"/>
      <c r="E139" s="18"/>
      <c r="F139" s="27"/>
      <c r="G139" s="27"/>
      <c r="H139" s="27"/>
      <c r="I139" s="27"/>
      <c r="J139" s="27"/>
      <c r="K139" s="27"/>
      <c r="L139" s="27"/>
    </row>
    <row r="140" spans="1:126" s="14" customFormat="1" x14ac:dyDescent="0.25">
      <c r="A140" s="18" t="s">
        <v>130</v>
      </c>
      <c r="C140" s="27"/>
      <c r="D140" s="18"/>
      <c r="E140" s="18"/>
      <c r="F140" s="27"/>
      <c r="G140" s="27"/>
      <c r="H140" s="27"/>
      <c r="I140" s="27"/>
      <c r="J140" s="27"/>
      <c r="K140" s="27"/>
      <c r="L140" s="27"/>
    </row>
    <row r="141" spans="1:126" s="58" customFormat="1" x14ac:dyDescent="0.25">
      <c r="A141" s="58" t="s">
        <v>131</v>
      </c>
      <c r="B141" s="72" t="s">
        <v>17</v>
      </c>
      <c r="C141" s="73" t="s">
        <v>94</v>
      </c>
      <c r="D141" s="74">
        <v>44348</v>
      </c>
      <c r="E141" s="74">
        <v>44561</v>
      </c>
      <c r="F141" s="73">
        <v>38000</v>
      </c>
      <c r="G141" s="73">
        <v>1090.5999999999999</v>
      </c>
      <c r="H141" s="73">
        <v>160.38</v>
      </c>
      <c r="I141" s="73">
        <v>1155.2</v>
      </c>
      <c r="J141" s="73">
        <v>2406.1799999999998</v>
      </c>
      <c r="K141" s="73"/>
      <c r="L141" s="73">
        <v>35593.82</v>
      </c>
    </row>
    <row r="142" spans="1:126" ht="19.5" customHeight="1" x14ac:dyDescent="0.25">
      <c r="A142" s="4" t="s">
        <v>15</v>
      </c>
      <c r="B142" s="29">
        <v>1</v>
      </c>
      <c r="C142" s="29"/>
      <c r="D142" s="4"/>
      <c r="E142" s="4"/>
      <c r="F142" s="36">
        <f>+SUM(F141)</f>
        <v>38000</v>
      </c>
      <c r="G142" s="36">
        <f t="shared" ref="G142:L142" si="31">+SUM(G141)</f>
        <v>1090.5999999999999</v>
      </c>
      <c r="H142" s="36">
        <f t="shared" si="31"/>
        <v>160.38</v>
      </c>
      <c r="I142" s="36">
        <f t="shared" si="31"/>
        <v>1155.2</v>
      </c>
      <c r="J142" s="36">
        <f t="shared" si="31"/>
        <v>2406.1799999999998</v>
      </c>
      <c r="K142" s="36">
        <f t="shared" si="31"/>
        <v>0</v>
      </c>
      <c r="L142" s="36">
        <f t="shared" si="31"/>
        <v>35593.82</v>
      </c>
    </row>
    <row r="143" spans="1:126" x14ac:dyDescent="0.25">
      <c r="A143" s="39" t="s">
        <v>91</v>
      </c>
      <c r="B143" s="39"/>
      <c r="C143" s="38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6" ht="18" customHeight="1" x14ac:dyDescent="0.25">
      <c r="A144" s="9" t="s">
        <v>39</v>
      </c>
      <c r="B144" s="10" t="s">
        <v>18</v>
      </c>
      <c r="C144" s="11" t="s">
        <v>94</v>
      </c>
      <c r="D144" s="24">
        <v>44276</v>
      </c>
      <c r="E144" s="24">
        <v>44460</v>
      </c>
      <c r="F144" s="12">
        <v>36500</v>
      </c>
      <c r="G144" s="11">
        <f>F144*0.0287</f>
        <v>1047.55</v>
      </c>
      <c r="H144" s="11">
        <v>0</v>
      </c>
      <c r="I144" s="11">
        <f>F144*0.0304</f>
        <v>1109.5999999999999</v>
      </c>
      <c r="J144" s="11">
        <v>188.8</v>
      </c>
      <c r="K144" s="11">
        <v>2157.15</v>
      </c>
      <c r="L144" s="11">
        <f>F144-K144</f>
        <v>34342.85</v>
      </c>
    </row>
    <row r="145" spans="1:12" ht="19.5" customHeight="1" x14ac:dyDescent="0.25">
      <c r="A145" s="4" t="s">
        <v>15</v>
      </c>
      <c r="B145" s="29">
        <v>1</v>
      </c>
      <c r="C145" s="29"/>
      <c r="D145" s="4"/>
      <c r="E145" s="4"/>
      <c r="F145" s="36">
        <f>+SUM(F144)</f>
        <v>36500</v>
      </c>
      <c r="G145" s="36">
        <f t="shared" ref="G145:L145" si="32">+SUM(G144)</f>
        <v>1047.55</v>
      </c>
      <c r="H145" s="36">
        <f t="shared" si="32"/>
        <v>0</v>
      </c>
      <c r="I145" s="36">
        <f t="shared" si="32"/>
        <v>1109.5999999999999</v>
      </c>
      <c r="J145" s="36">
        <f t="shared" si="32"/>
        <v>188.8</v>
      </c>
      <c r="K145" s="36">
        <f t="shared" si="32"/>
        <v>2157.15</v>
      </c>
      <c r="L145" s="36">
        <f t="shared" si="32"/>
        <v>34342.85</v>
      </c>
    </row>
    <row r="146" spans="1:12" ht="18" customHeight="1" x14ac:dyDescent="0.25">
      <c r="A146" s="26"/>
      <c r="B146" s="28"/>
      <c r="C146" s="28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2.75" customHeight="1" x14ac:dyDescent="0.25">
      <c r="A147" s="101" t="s">
        <v>63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ht="18" customHeight="1" x14ac:dyDescent="0.25">
      <c r="A148" s="9" t="s">
        <v>24</v>
      </c>
      <c r="B148" s="10" t="s">
        <v>17</v>
      </c>
      <c r="C148" s="10" t="s">
        <v>95</v>
      </c>
      <c r="D148" s="24">
        <v>44256</v>
      </c>
      <c r="E148" s="24">
        <v>44440</v>
      </c>
      <c r="F148" s="12">
        <v>45000</v>
      </c>
      <c r="G148" s="11">
        <f>F148*0.0287</f>
        <v>1291.5</v>
      </c>
      <c r="H148" s="11">
        <v>1368</v>
      </c>
      <c r="I148" s="11">
        <f>F148*0.0304</f>
        <v>1368</v>
      </c>
      <c r="J148" s="11">
        <v>3969.83</v>
      </c>
      <c r="K148" s="11">
        <f>+J148+I148+H148+G148</f>
        <v>7997.33</v>
      </c>
      <c r="L148" s="11">
        <v>41030.17</v>
      </c>
    </row>
    <row r="149" spans="1:12" ht="18" customHeight="1" x14ac:dyDescent="0.25">
      <c r="A149" s="9" t="s">
        <v>103</v>
      </c>
      <c r="B149" s="10" t="s">
        <v>104</v>
      </c>
      <c r="C149" s="10" t="s">
        <v>95</v>
      </c>
      <c r="D149" s="24">
        <v>44361</v>
      </c>
      <c r="E149" s="24">
        <v>44544</v>
      </c>
      <c r="F149" s="12">
        <v>32000</v>
      </c>
      <c r="G149" s="11">
        <v>918.4</v>
      </c>
      <c r="H149" s="11">
        <v>972</v>
      </c>
      <c r="I149" s="11">
        <v>252.5</v>
      </c>
      <c r="J149" s="11">
        <v>3607.87</v>
      </c>
      <c r="K149" s="11"/>
      <c r="L149" s="11">
        <v>28392.13</v>
      </c>
    </row>
    <row r="150" spans="1:12" x14ac:dyDescent="0.25">
      <c r="A150" s="9" t="s">
        <v>25</v>
      </c>
      <c r="B150" s="10" t="s">
        <v>17</v>
      </c>
      <c r="C150" s="10" t="s">
        <v>95</v>
      </c>
      <c r="D150" s="24">
        <v>44256</v>
      </c>
      <c r="E150" s="24">
        <v>44440</v>
      </c>
      <c r="F150" s="12">
        <v>45000</v>
      </c>
      <c r="G150" s="11">
        <f>F150*0.0287</f>
        <v>1291.5</v>
      </c>
      <c r="H150" s="11">
        <v>1368</v>
      </c>
      <c r="I150" s="11">
        <f>F150*0.0304</f>
        <v>1368</v>
      </c>
      <c r="J150" s="11">
        <v>4060.33</v>
      </c>
      <c r="K150" s="11">
        <f>+J150+I150+H150+G150</f>
        <v>8087.83</v>
      </c>
      <c r="L150" s="11">
        <v>40939.67</v>
      </c>
    </row>
    <row r="151" spans="1:12" x14ac:dyDescent="0.25">
      <c r="A151" s="9" t="s">
        <v>132</v>
      </c>
      <c r="B151" s="10" t="s">
        <v>17</v>
      </c>
      <c r="C151" s="10" t="s">
        <v>95</v>
      </c>
      <c r="D151" s="24">
        <v>44287</v>
      </c>
      <c r="E151" s="24">
        <v>44561</v>
      </c>
      <c r="F151" s="12">
        <v>45000</v>
      </c>
      <c r="G151" s="11">
        <v>1291.5</v>
      </c>
      <c r="H151" s="11">
        <v>1148.33</v>
      </c>
      <c r="I151" s="11">
        <v>1368</v>
      </c>
      <c r="J151" s="11">
        <v>3807.83</v>
      </c>
      <c r="K151" s="11"/>
      <c r="L151" s="11">
        <v>41192.17</v>
      </c>
    </row>
    <row r="152" spans="1:12" x14ac:dyDescent="0.25">
      <c r="A152" s="4" t="s">
        <v>15</v>
      </c>
      <c r="B152" s="29">
        <v>4</v>
      </c>
      <c r="C152" s="29"/>
      <c r="D152" s="4"/>
      <c r="E152" s="4"/>
      <c r="F152" s="13">
        <f>SUM(F148:F151)</f>
        <v>167000</v>
      </c>
      <c r="G152" s="13">
        <f>SUM(G148:G150)+G151</f>
        <v>4792.8999999999996</v>
      </c>
      <c r="H152" s="13">
        <f>SUM(H148:H151)</f>
        <v>4856.33</v>
      </c>
      <c r="I152" s="13">
        <f>SUM(I148:I151)</f>
        <v>4356.5</v>
      </c>
      <c r="J152" s="13">
        <f>SUM(J148:J151)</f>
        <v>15445.859999999999</v>
      </c>
      <c r="K152" s="13">
        <f t="shared" ref="K152" si="33">SUM(K148:K150)</f>
        <v>16085.16</v>
      </c>
      <c r="L152" s="13">
        <f>SUM(L148:L151)</f>
        <v>151554.14000000001</v>
      </c>
    </row>
    <row r="153" spans="1:12" x14ac:dyDescent="0.25">
      <c r="B153" s="8"/>
      <c r="C153" s="8"/>
      <c r="D153"/>
      <c r="E153"/>
    </row>
    <row r="154" spans="1:12" x14ac:dyDescent="0.25">
      <c r="A154" s="41" t="s">
        <v>98</v>
      </c>
      <c r="B154" s="8"/>
      <c r="C154" s="8"/>
      <c r="D154"/>
      <c r="E154"/>
    </row>
    <row r="155" spans="1:12" s="8" customFormat="1" x14ac:dyDescent="0.25">
      <c r="A155" s="45" t="s">
        <v>99</v>
      </c>
      <c r="B155" s="8" t="s">
        <v>17</v>
      </c>
      <c r="C155" s="8" t="s">
        <v>100</v>
      </c>
      <c r="D155" s="42">
        <v>44256</v>
      </c>
      <c r="E155" s="42">
        <v>44469</v>
      </c>
      <c r="F155" s="43">
        <v>133000</v>
      </c>
      <c r="G155" s="43">
        <v>3817.1</v>
      </c>
      <c r="H155" s="43">
        <v>19867.79</v>
      </c>
      <c r="I155" s="43">
        <v>4043.2</v>
      </c>
      <c r="J155" s="43">
        <v>29044.3</v>
      </c>
      <c r="K155" s="43" t="s">
        <v>101</v>
      </c>
      <c r="L155" s="43">
        <v>103955.7</v>
      </c>
    </row>
    <row r="156" spans="1:12" s="48" customFormat="1" x14ac:dyDescent="0.25">
      <c r="A156" s="46" t="s">
        <v>15</v>
      </c>
      <c r="B156" s="40">
        <v>1</v>
      </c>
      <c r="C156" s="40"/>
      <c r="D156" s="40"/>
      <c r="E156" s="40"/>
      <c r="F156" s="44">
        <f>F155</f>
        <v>133000</v>
      </c>
      <c r="G156" s="44">
        <f>G155</f>
        <v>3817.1</v>
      </c>
      <c r="H156" s="44">
        <f>H155</f>
        <v>19867.79</v>
      </c>
      <c r="I156" s="44">
        <f>I155</f>
        <v>4043.2</v>
      </c>
      <c r="J156" s="44">
        <f>J155</f>
        <v>29044.3</v>
      </c>
      <c r="K156" s="44" t="s">
        <v>101</v>
      </c>
      <c r="L156" s="44">
        <f>L155</f>
        <v>103955.7</v>
      </c>
    </row>
    <row r="157" spans="1:12" s="8" customFormat="1" x14ac:dyDescent="0.25">
      <c r="G157" s="43"/>
      <c r="H157" s="43"/>
      <c r="I157" s="43"/>
      <c r="J157" s="43"/>
      <c r="K157" s="43"/>
      <c r="L157" s="43"/>
    </row>
    <row r="158" spans="1:12" ht="15.75" x14ac:dyDescent="0.25">
      <c r="A158" s="16" t="s">
        <v>16</v>
      </c>
      <c r="B158" s="31">
        <f>+B152+B145+B138+B132+B128+B123+B118+B110+B105+B101+B93+B156+B88+B83+B76+B71+B67+B60+B55+B51+B46+B29+B19+B13</f>
        <v>43</v>
      </c>
      <c r="C158" s="31"/>
      <c r="D158" s="16"/>
      <c r="E158" s="17"/>
      <c r="F158" s="37">
        <f>+F152+F145+F138+F132+F128+F123+F118+F110+F105+F101+F93+F88+F83+F76+F71+F67+F60+F55+F51+F46+F29+F19+F13+F156</f>
        <v>3021500</v>
      </c>
      <c r="G158" s="37">
        <f>+G152+G145+G138+G132+G128+G123+G118+G110+G105+G101+G93+G88+G83+G76+G71+G67+G60+G55+G51+G46+G29+G19+G13+G156</f>
        <v>86727.050000000017</v>
      </c>
      <c r="H158" s="37">
        <f>+H152+H145+H138+H132+H128+H123+H118+H110+H105+H101+H93+H88+H83+H76+H71+H67+H60+H55+H51+H46+H29+H19+H13+H156</f>
        <v>274991.7300000001</v>
      </c>
      <c r="I158" s="37">
        <f>+I152+I145+I138+I132+I128+I123+I118+I110+I105+I101+I93+I88+I83+I76+I71+I67+I60+I55+I51+I46+I29+I19+I13+I156</f>
        <v>87443.48</v>
      </c>
      <c r="J158" s="37">
        <f>+J152+J145+J138+J132+J128+J123+J118+J110+J105+J101+J93+J88+J83+J76+J71+J67+J60+J55+J51+J46+J29+J19+J13</f>
        <v>65521.45</v>
      </c>
      <c r="K158" s="37" t="e">
        <f>+K152+K145+K138+K132+K128+K123+K118+K110+K105+K101+K93+K88+K83+K76+K71+K67+K60+K55+K51+K46+K29+K19+K13</f>
        <v>#REF!</v>
      </c>
      <c r="L158" s="37">
        <f>+L152+L145+L138+L132+L128+L123+L118+L110+L105+L101+L93+L88+L83+L76+L71+L67+L60+L55+L51+L46+L29+L19+L13+L156</f>
        <v>2531766.58</v>
      </c>
    </row>
    <row r="159" spans="1:12" ht="33.75" x14ac:dyDescent="0.25">
      <c r="A159" s="15"/>
      <c r="B159" s="32"/>
      <c r="C159" s="32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x14ac:dyDescent="0.25">
      <c r="A160" s="18"/>
      <c r="B160" s="30"/>
      <c r="C160" s="30"/>
      <c r="D160" s="18"/>
      <c r="E160" s="18"/>
      <c r="F160" s="19"/>
      <c r="G160" s="19"/>
      <c r="H160" s="19"/>
      <c r="I160" s="19"/>
      <c r="J160" s="19"/>
      <c r="K160" s="19"/>
      <c r="L160" s="19"/>
    </row>
    <row r="161" spans="1:12" x14ac:dyDescent="0.25">
      <c r="A161" s="14"/>
      <c r="B161" s="21"/>
      <c r="C161" s="21"/>
      <c r="D161" s="14"/>
      <c r="E161" s="14"/>
      <c r="F161" s="20"/>
      <c r="G161" s="20"/>
      <c r="H161" s="20"/>
      <c r="I161" s="20"/>
      <c r="J161" s="20"/>
      <c r="K161" s="20"/>
      <c r="L161" s="20"/>
    </row>
    <row r="162" spans="1:12" x14ac:dyDescent="0.25">
      <c r="A162" s="14"/>
      <c r="B162" s="21"/>
      <c r="C162" s="21"/>
      <c r="D162" s="14"/>
      <c r="E162" s="14"/>
      <c r="F162" s="20"/>
      <c r="G162" s="20"/>
      <c r="H162" s="20"/>
      <c r="I162" s="20"/>
      <c r="J162" s="20"/>
      <c r="K162" s="20"/>
      <c r="L162" s="20"/>
    </row>
    <row r="163" spans="1:12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4"/>
      <c r="B164" s="21"/>
      <c r="C164" s="21"/>
      <c r="D164" s="22"/>
      <c r="E164" s="22"/>
      <c r="F164" s="20"/>
      <c r="G164" s="20"/>
      <c r="H164" s="20"/>
      <c r="I164" s="20"/>
      <c r="J164" s="20"/>
      <c r="K164" s="20"/>
      <c r="L164" s="20"/>
    </row>
    <row r="165" spans="1:12" x14ac:dyDescent="0.25">
      <c r="A165" s="18"/>
      <c r="B165" s="30"/>
      <c r="C165" s="30"/>
      <c r="D165" s="18"/>
      <c r="E165" s="18"/>
      <c r="F165" s="19"/>
      <c r="G165" s="19"/>
      <c r="H165" s="19"/>
      <c r="I165" s="19"/>
      <c r="J165" s="19"/>
      <c r="K165" s="19"/>
      <c r="L165" s="19"/>
    </row>
    <row r="166" spans="1:12" x14ac:dyDescent="0.25">
      <c r="A166" s="14"/>
      <c r="B166" s="21"/>
      <c r="C166" s="21"/>
      <c r="D166" s="14"/>
      <c r="E166" s="14"/>
      <c r="F166" s="20"/>
      <c r="G166" s="20"/>
      <c r="H166" s="20"/>
      <c r="I166" s="20"/>
      <c r="J166" s="20"/>
      <c r="K166" s="20"/>
      <c r="L166" s="20"/>
    </row>
    <row r="167" spans="1:12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4"/>
      <c r="B168" s="21"/>
      <c r="C168" s="21"/>
      <c r="D168" s="22"/>
      <c r="E168" s="22"/>
      <c r="F168" s="20"/>
      <c r="G168" s="20"/>
      <c r="H168" s="20"/>
      <c r="I168" s="20"/>
      <c r="J168" s="20"/>
      <c r="K168" s="20"/>
      <c r="L168" s="20"/>
    </row>
    <row r="169" spans="1:12" x14ac:dyDescent="0.25">
      <c r="A169" s="18"/>
      <c r="B169" s="30"/>
      <c r="C169" s="30"/>
      <c r="D169" s="18"/>
      <c r="E169" s="18"/>
      <c r="F169" s="19"/>
      <c r="G169" s="19"/>
      <c r="H169" s="19"/>
      <c r="I169" s="19"/>
      <c r="J169" s="19"/>
      <c r="K169" s="19"/>
      <c r="L169" s="19"/>
    </row>
    <row r="170" spans="1:12" x14ac:dyDescent="0.25">
      <c r="A170" s="14"/>
      <c r="B170" s="21"/>
      <c r="C170" s="21"/>
      <c r="D170" s="14"/>
      <c r="E170" s="14"/>
      <c r="F170" s="20"/>
      <c r="G170" s="20"/>
      <c r="H170" s="20"/>
      <c r="I170" s="20"/>
      <c r="J170" s="20"/>
      <c r="K170" s="20"/>
      <c r="L170" s="20"/>
    </row>
    <row r="171" spans="1:12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4"/>
      <c r="B172" s="21"/>
      <c r="C172" s="21"/>
      <c r="D172" s="22"/>
      <c r="E172" s="22"/>
      <c r="F172" s="20"/>
      <c r="G172" s="20"/>
      <c r="H172" s="20"/>
      <c r="I172" s="20"/>
      <c r="J172" s="20"/>
      <c r="K172" s="20"/>
      <c r="L172" s="20"/>
    </row>
    <row r="173" spans="1:12" x14ac:dyDescent="0.25">
      <c r="A173" s="18"/>
      <c r="B173" s="30"/>
      <c r="C173" s="30"/>
      <c r="D173" s="18"/>
      <c r="E173" s="18"/>
      <c r="F173" s="19"/>
      <c r="G173" s="19"/>
      <c r="H173" s="19"/>
      <c r="I173" s="19"/>
      <c r="J173" s="19"/>
      <c r="K173" s="19"/>
      <c r="L173" s="19"/>
    </row>
    <row r="174" spans="1:12" x14ac:dyDescent="0.25">
      <c r="A174" s="14"/>
      <c r="B174" s="21"/>
      <c r="C174" s="21"/>
      <c r="D174" s="14"/>
      <c r="E174" s="14"/>
      <c r="F174" s="20"/>
      <c r="G174" s="20"/>
      <c r="H174" s="20"/>
      <c r="I174" s="20"/>
      <c r="J174" s="20"/>
      <c r="K174" s="20"/>
      <c r="L174" s="20"/>
    </row>
    <row r="175" spans="1:12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4"/>
      <c r="B176" s="21"/>
      <c r="C176" s="21"/>
      <c r="D176" s="22"/>
      <c r="E176" s="22"/>
      <c r="F176" s="20"/>
      <c r="G176" s="20"/>
      <c r="H176" s="20"/>
      <c r="I176" s="20"/>
      <c r="J176" s="20"/>
      <c r="K176" s="20"/>
      <c r="L176" s="20"/>
    </row>
    <row r="177" spans="1:13" x14ac:dyDescent="0.25">
      <c r="A177" s="18"/>
      <c r="B177" s="30"/>
      <c r="C177" s="30"/>
      <c r="D177" s="18"/>
      <c r="E177" s="18"/>
      <c r="F177" s="19"/>
      <c r="G177" s="19"/>
      <c r="H177" s="19"/>
      <c r="I177" s="19"/>
      <c r="J177" s="19"/>
      <c r="K177" s="19"/>
      <c r="L177" s="19"/>
    </row>
    <row r="178" spans="1:13" x14ac:dyDescent="0.25">
      <c r="A178" s="14"/>
      <c r="B178" s="21"/>
      <c r="C178" s="21"/>
      <c r="D178" s="14"/>
      <c r="E178" s="14"/>
      <c r="F178" s="20"/>
      <c r="G178" s="20"/>
      <c r="H178" s="20"/>
      <c r="I178" s="20"/>
      <c r="J178" s="20"/>
      <c r="K178" s="20"/>
      <c r="L178" s="20"/>
    </row>
    <row r="179" spans="1:13" s="3" customFormat="1" ht="24.95" customHeight="1" x14ac:dyDescent="0.25">
      <c r="A179" s="14"/>
      <c r="B179" s="21"/>
      <c r="C179" s="21"/>
      <c r="D179" s="14"/>
      <c r="E179" s="14"/>
      <c r="F179" s="20"/>
      <c r="G179" s="20"/>
      <c r="H179" s="20"/>
      <c r="I179" s="20"/>
      <c r="J179" s="20"/>
      <c r="K179" s="20"/>
      <c r="L179" s="20"/>
    </row>
    <row r="180" spans="1:13" s="3" customFormat="1" ht="15.75" x14ac:dyDescent="0.25">
      <c r="A180"/>
      <c r="B180" s="8"/>
      <c r="C180" s="8"/>
      <c r="D180"/>
      <c r="E180"/>
      <c r="F180" s="1"/>
      <c r="G180" s="1"/>
      <c r="H180" s="1"/>
      <c r="I180" s="1"/>
      <c r="J180" s="1"/>
      <c r="K180" s="1"/>
      <c r="L180" s="1"/>
    </row>
    <row r="181" spans="1:13" s="3" customFormat="1" ht="15.75" x14ac:dyDescent="0.25">
      <c r="A181"/>
      <c r="B181" s="8"/>
      <c r="C181" s="8"/>
      <c r="D181"/>
      <c r="E181"/>
      <c r="F181" s="1"/>
      <c r="G181" s="1"/>
      <c r="H181" s="1"/>
      <c r="I181" s="1"/>
      <c r="J181" s="1"/>
      <c r="K181" s="1"/>
      <c r="L181" s="1"/>
    </row>
    <row r="182" spans="1:13" s="3" customFormat="1" ht="15.75" x14ac:dyDescent="0.25">
      <c r="A182"/>
      <c r="B182" s="8"/>
      <c r="C182" s="8"/>
      <c r="D182"/>
      <c r="E182"/>
      <c r="F182" s="1"/>
      <c r="G182" s="1"/>
      <c r="H182" s="1"/>
      <c r="I182" s="1"/>
      <c r="J182" s="1"/>
      <c r="K182" s="1"/>
      <c r="L182" s="1"/>
    </row>
    <row r="183" spans="1:13" s="3" customFormat="1" ht="15.75" x14ac:dyDescent="0.25">
      <c r="A183"/>
      <c r="B183" s="8"/>
      <c r="C183" s="8"/>
      <c r="D183"/>
      <c r="E183"/>
      <c r="F183" s="1"/>
      <c r="G183" s="1"/>
      <c r="H183" s="1"/>
      <c r="I183" s="1"/>
      <c r="J183" s="1"/>
      <c r="K183" s="1"/>
      <c r="L183" s="1"/>
    </row>
    <row r="184" spans="1:13" s="3" customFormat="1" ht="15.75" x14ac:dyDescent="0.25">
      <c r="A184"/>
      <c r="B184" s="8"/>
      <c r="C184" s="8"/>
      <c r="D184"/>
      <c r="E184"/>
      <c r="F184" s="1"/>
      <c r="G184" s="1"/>
      <c r="H184" s="1"/>
      <c r="I184" s="1"/>
      <c r="J184" s="1"/>
      <c r="K184" s="1"/>
      <c r="L184" s="1"/>
    </row>
    <row r="185" spans="1:13" s="3" customFormat="1" ht="15.75" x14ac:dyDescent="0.25">
      <c r="A185"/>
      <c r="B185" s="8"/>
      <c r="C185" s="8"/>
      <c r="D185"/>
      <c r="E185"/>
      <c r="F185" s="1"/>
      <c r="G185" s="1"/>
      <c r="H185" s="1"/>
      <c r="I185" s="1"/>
      <c r="J185" s="1"/>
      <c r="K185" s="1"/>
      <c r="L185" s="1"/>
    </row>
    <row r="186" spans="1:13" s="3" customFormat="1" ht="15.75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7"/>
    </row>
    <row r="187" spans="1:13" s="3" customFormat="1" ht="15.75" x14ac:dyDescent="0.25">
      <c r="A187"/>
      <c r="B187" s="6"/>
      <c r="C187" s="6"/>
      <c r="D187" s="5"/>
      <c r="E187" s="5"/>
      <c r="F187" s="1"/>
      <c r="G187" s="1"/>
      <c r="H187" s="1"/>
      <c r="I187" s="1"/>
      <c r="J187" s="1"/>
      <c r="K187" s="1"/>
      <c r="L187" s="1"/>
    </row>
    <row r="188" spans="1:13" s="3" customFormat="1" ht="15.75" x14ac:dyDescent="0.25">
      <c r="A188"/>
      <c r="B188" s="6"/>
      <c r="C188" s="6"/>
      <c r="D188" s="5"/>
      <c r="E188" s="5"/>
      <c r="F188" s="1"/>
      <c r="G188" s="1"/>
      <c r="H188" s="1"/>
      <c r="I188" s="1"/>
      <c r="J188" s="1"/>
      <c r="K188" s="1"/>
      <c r="L188" s="1"/>
    </row>
    <row r="189" spans="1:13" s="3" customFormat="1" ht="15.75" x14ac:dyDescent="0.25">
      <c r="A189"/>
      <c r="B189" s="6"/>
      <c r="C189" s="6"/>
      <c r="D189" s="5"/>
      <c r="E189" s="5"/>
      <c r="F189" s="1"/>
      <c r="G189" s="1"/>
      <c r="H189" s="1"/>
      <c r="I189" s="1"/>
      <c r="J189" s="1"/>
      <c r="K189" s="1"/>
      <c r="L189" s="1"/>
    </row>
    <row r="190" spans="1:13" s="3" customFormat="1" ht="15.75" x14ac:dyDescent="0.25">
      <c r="A190"/>
      <c r="B190" s="6"/>
      <c r="C190" s="6"/>
      <c r="D190" s="5"/>
      <c r="E190" s="5"/>
      <c r="F190" s="1"/>
      <c r="G190" s="1"/>
      <c r="H190" s="1"/>
      <c r="I190" s="1"/>
      <c r="J190" s="1"/>
      <c r="K190" s="1"/>
      <c r="L190" s="1"/>
    </row>
    <row r="191" spans="1:13" s="3" customFormat="1" ht="15.75" x14ac:dyDescent="0.25">
      <c r="A191"/>
      <c r="B191" s="6"/>
      <c r="C191" s="6"/>
      <c r="D191" s="5"/>
      <c r="E191" s="5"/>
      <c r="F191" s="1"/>
      <c r="G191" s="1"/>
      <c r="H191" s="1"/>
      <c r="I191" s="1"/>
      <c r="J191" s="1"/>
      <c r="K191" s="1"/>
      <c r="L191" s="1"/>
    </row>
    <row r="192" spans="1:13" s="3" customFormat="1" ht="15.75" x14ac:dyDescent="0.25">
      <c r="A192"/>
      <c r="B192" s="6"/>
      <c r="C192" s="6"/>
      <c r="D192" s="5"/>
      <c r="E192" s="5"/>
      <c r="F192" s="1"/>
      <c r="G192" s="1"/>
      <c r="H192" s="1"/>
      <c r="I192" s="1"/>
      <c r="J192" s="1"/>
      <c r="K192" s="1"/>
      <c r="L192" s="1"/>
    </row>
    <row r="193" spans="1:12" s="3" customFormat="1" ht="15.75" x14ac:dyDescent="0.25">
      <c r="A193"/>
      <c r="B193" s="6"/>
      <c r="C193" s="6"/>
      <c r="D193" s="5"/>
      <c r="E193" s="5"/>
      <c r="F193" s="1"/>
      <c r="G193" s="1"/>
      <c r="H193" s="1"/>
      <c r="I193" s="1"/>
      <c r="J193" s="1"/>
      <c r="K193" s="1"/>
      <c r="L193" s="1"/>
    </row>
    <row r="194" spans="1:12" x14ac:dyDescent="0.25">
      <c r="B194" s="6"/>
      <c r="C194" s="6"/>
      <c r="D194" s="5"/>
      <c r="E194" s="5"/>
    </row>
    <row r="195" spans="1:12" x14ac:dyDescent="0.25">
      <c r="B195" s="6"/>
      <c r="C195" s="6"/>
      <c r="D195" s="5"/>
      <c r="E195" s="5"/>
    </row>
    <row r="196" spans="1:12" x14ac:dyDescent="0.25">
      <c r="B196" s="6"/>
      <c r="C196" s="6"/>
      <c r="D196" s="5"/>
      <c r="E196" s="5"/>
    </row>
    <row r="197" spans="1:12" x14ac:dyDescent="0.25">
      <c r="B197" s="6"/>
      <c r="C197" s="6"/>
      <c r="D197" s="5"/>
      <c r="E197" s="5"/>
    </row>
    <row r="198" spans="1:12" x14ac:dyDescent="0.25">
      <c r="B198" s="6"/>
      <c r="C198" s="6"/>
      <c r="D198" s="5"/>
      <c r="E198" s="5"/>
    </row>
    <row r="199" spans="1:12" x14ac:dyDescent="0.25">
      <c r="B199" s="6"/>
      <c r="C199" s="6"/>
      <c r="D199" s="5"/>
      <c r="E199" s="5"/>
    </row>
    <row r="200" spans="1:12" x14ac:dyDescent="0.25">
      <c r="B200" s="6"/>
      <c r="C200" s="6"/>
      <c r="D200" s="5"/>
      <c r="E200" s="5"/>
    </row>
  </sheetData>
  <mergeCells count="25">
    <mergeCell ref="A147:L147"/>
    <mergeCell ref="A10:L10"/>
    <mergeCell ref="A186:L186"/>
    <mergeCell ref="A163:L163"/>
    <mergeCell ref="A167:L167"/>
    <mergeCell ref="A171:L171"/>
    <mergeCell ref="A175:L175"/>
    <mergeCell ref="A1:L1"/>
    <mergeCell ref="A2:L2"/>
    <mergeCell ref="A3:L3"/>
    <mergeCell ref="A4:L4"/>
    <mergeCell ref="A5:L5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</mergeCells>
  <pageMargins left="1.54" right="0.54166666666666663" top="0.74803149606299213" bottom="0.74803149606299213" header="0.31496062992125984" footer="0.31496062992125984"/>
  <pageSetup paperSize="5" scale="54" orientation="landscape" r:id="rId1"/>
  <rowBreaks count="1" manualBreakCount="1">
    <brk id="181" max="10" man="1"/>
  </rowBreaks>
  <colBreaks count="1" manualBreakCount="1">
    <brk id="12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2021-08-30T17:55:31Z</cp:lastPrinted>
  <dcterms:created xsi:type="dcterms:W3CDTF">2017-01-31T14:28:02Z</dcterms:created>
  <dcterms:modified xsi:type="dcterms:W3CDTF">2021-10-11T13:00:54Z</dcterms:modified>
</cp:coreProperties>
</file>