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FEBRERO 2023\"/>
    </mc:Choice>
  </mc:AlternateContent>
  <bookViews>
    <workbookView xWindow="-120" yWindow="-120" windowWidth="29040" windowHeight="15840" tabRatio="204"/>
  </bookViews>
  <sheets>
    <sheet name="New Text Document" sheetId="1" r:id="rId1"/>
  </sheets>
  <definedNames>
    <definedName name="_xlnm._FilterDatabase" localSheetId="0" hidden="1">'New Text Document'!$A$9:$M$331</definedName>
    <definedName name="_xlnm.Print_Area" localSheetId="0">'New Text Document'!$A$1:$M$280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Document'!$A$9:$M$331</definedName>
    <definedName name="Z_204BDDCD_F0EA_4D68_8827_ED13C8623E2D_.wvu.PrintArea" localSheetId="0" hidden="1">'New Text Document'!$A$1:$M$280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5" i="1" l="1"/>
  <c r="L223" i="1"/>
  <c r="L226" i="1"/>
  <c r="M207" i="1" l="1"/>
  <c r="K143" i="1"/>
  <c r="K39" i="1"/>
  <c r="M21" i="1" l="1"/>
  <c r="L21" i="1"/>
  <c r="K21" i="1"/>
  <c r="J21" i="1"/>
  <c r="I21" i="1"/>
  <c r="H21" i="1"/>
  <c r="G21" i="1"/>
  <c r="B262" i="1"/>
  <c r="M237" i="1"/>
  <c r="L237" i="1"/>
  <c r="J237" i="1"/>
  <c r="I237" i="1"/>
  <c r="H237" i="1"/>
  <c r="G237" i="1"/>
  <c r="K11" i="1" l="1"/>
  <c r="K17" i="1"/>
  <c r="K25" i="1"/>
  <c r="K29" i="1"/>
  <c r="K33" i="1"/>
  <c r="K43" i="1"/>
  <c r="K47" i="1"/>
  <c r="K51" i="1"/>
  <c r="K55" i="1"/>
  <c r="K60" i="1"/>
  <c r="K64" i="1"/>
  <c r="K68" i="1"/>
  <c r="K73" i="1"/>
  <c r="K77" i="1"/>
  <c r="K82" i="1"/>
  <c r="K86" i="1"/>
  <c r="K93" i="1"/>
  <c r="K101" i="1"/>
  <c r="K109" i="1"/>
  <c r="K125" i="1"/>
  <c r="K97" i="1"/>
  <c r="K105" i="1"/>
  <c r="K114" i="1"/>
  <c r="K121" i="1"/>
  <c r="K129" i="1"/>
  <c r="K135" i="1"/>
  <c r="K162" i="1"/>
  <c r="K166" i="1"/>
  <c r="K171" i="1"/>
  <c r="K177" i="1"/>
  <c r="K184" i="1"/>
  <c r="K196" i="1"/>
  <c r="K201" i="1"/>
  <c r="K207" i="1"/>
  <c r="K212" i="1"/>
  <c r="K220" i="1"/>
  <c r="K226" i="1"/>
  <c r="K237" i="1"/>
  <c r="K242" i="1"/>
  <c r="K247" i="1"/>
  <c r="K252" i="1"/>
  <c r="K259" i="1"/>
  <c r="K150" i="1"/>
  <c r="I196" i="1"/>
  <c r="I201" i="1"/>
  <c r="M39" i="1"/>
  <c r="L39" i="1"/>
  <c r="J39" i="1"/>
  <c r="I39" i="1"/>
  <c r="H39" i="1"/>
  <c r="G39" i="1"/>
  <c r="M158" i="1"/>
  <c r="L158" i="1"/>
  <c r="J158" i="1"/>
  <c r="I158" i="1"/>
  <c r="H158" i="1"/>
  <c r="G158" i="1"/>
  <c r="L207" i="1"/>
  <c r="J207" i="1"/>
  <c r="I207" i="1"/>
  <c r="H207" i="1"/>
  <c r="G207" i="1"/>
  <c r="M121" i="1"/>
  <c r="L121" i="1"/>
  <c r="J121" i="1"/>
  <c r="I121" i="1"/>
  <c r="H121" i="1"/>
  <c r="G121" i="1"/>
  <c r="J93" i="1"/>
  <c r="H93" i="1"/>
  <c r="M184" i="1"/>
  <c r="L184" i="1"/>
  <c r="J184" i="1"/>
  <c r="I184" i="1"/>
  <c r="H184" i="1"/>
  <c r="G184" i="1"/>
  <c r="G259" i="1"/>
  <c r="M259" i="1"/>
  <c r="L259" i="1"/>
  <c r="J259" i="1"/>
  <c r="I259" i="1"/>
  <c r="H259" i="1"/>
  <c r="M252" i="1"/>
  <c r="L252" i="1"/>
  <c r="J252" i="1"/>
  <c r="I252" i="1"/>
  <c r="H252" i="1"/>
  <c r="G252" i="1"/>
  <c r="G68" i="1"/>
  <c r="L68" i="1"/>
  <c r="J68" i="1"/>
  <c r="I68" i="1"/>
  <c r="H68" i="1"/>
  <c r="M68" i="1" l="1"/>
  <c r="M114" i="1"/>
  <c r="L114" i="1"/>
  <c r="J114" i="1"/>
  <c r="I114" i="1"/>
  <c r="H114" i="1"/>
  <c r="G114" i="1"/>
  <c r="G109" i="1"/>
  <c r="M109" i="1"/>
  <c r="J109" i="1"/>
  <c r="I109" i="1"/>
  <c r="H109" i="1"/>
  <c r="G64" i="1"/>
  <c r="M64" i="1"/>
  <c r="L64" i="1"/>
  <c r="J64" i="1"/>
  <c r="I64" i="1"/>
  <c r="H64" i="1"/>
  <c r="G60" i="1"/>
  <c r="M60" i="1"/>
  <c r="L60" i="1"/>
  <c r="J60" i="1"/>
  <c r="I60" i="1"/>
  <c r="H60" i="1"/>
  <c r="G55" i="1"/>
  <c r="M55" i="1"/>
  <c r="L55" i="1"/>
  <c r="J55" i="1"/>
  <c r="I55" i="1"/>
  <c r="H55" i="1"/>
  <c r="K158" i="1" l="1"/>
  <c r="K262" i="1" s="1"/>
  <c r="I226" i="1" l="1"/>
  <c r="I177" i="1"/>
  <c r="I212" i="1"/>
  <c r="I220" i="1"/>
  <c r="I242" i="1"/>
  <c r="I247" i="1"/>
  <c r="I11" i="1"/>
  <c r="I17" i="1"/>
  <c r="I25" i="1"/>
  <c r="I29" i="1"/>
  <c r="I33" i="1"/>
  <c r="I51" i="1"/>
  <c r="I73" i="1"/>
  <c r="I77" i="1"/>
  <c r="I82" i="1"/>
  <c r="I86" i="1"/>
  <c r="I97" i="1"/>
  <c r="I105" i="1"/>
  <c r="I125" i="1"/>
  <c r="I93" i="1"/>
  <c r="I101" i="1"/>
  <c r="I129" i="1"/>
  <c r="I135" i="1"/>
  <c r="I143" i="1"/>
  <c r="I150" i="1"/>
  <c r="I166" i="1"/>
  <c r="I171" i="1"/>
  <c r="M17" i="1"/>
  <c r="L17" i="1"/>
  <c r="J17" i="1"/>
  <c r="H17" i="1"/>
  <c r="M242" i="1"/>
  <c r="L242" i="1"/>
  <c r="J242" i="1"/>
  <c r="H242" i="1"/>
  <c r="G242" i="1"/>
  <c r="G196" i="1"/>
  <c r="L196" i="1"/>
  <c r="M191" i="1"/>
  <c r="M190" i="1"/>
  <c r="M189" i="1"/>
  <c r="M150" i="1"/>
  <c r="L150" i="1"/>
  <c r="J150" i="1"/>
  <c r="H150" i="1"/>
  <c r="G150" i="1"/>
  <c r="M25" i="1"/>
  <c r="L25" i="1"/>
  <c r="J25" i="1"/>
  <c r="H25" i="1"/>
  <c r="G25" i="1"/>
  <c r="G17" i="1" l="1"/>
  <c r="M33" i="1" l="1"/>
  <c r="M220" i="1" l="1"/>
  <c r="L220" i="1"/>
  <c r="J220" i="1"/>
  <c r="H220" i="1"/>
  <c r="G220" i="1"/>
  <c r="M29" i="1" l="1"/>
  <c r="L29" i="1"/>
  <c r="J29" i="1"/>
  <c r="H29" i="1"/>
  <c r="G29" i="1"/>
  <c r="M47" i="1" l="1"/>
  <c r="L47" i="1"/>
  <c r="I47" i="1"/>
  <c r="G47" i="1"/>
  <c r="M73" i="1" l="1"/>
  <c r="L73" i="1"/>
  <c r="J73" i="1"/>
  <c r="H73" i="1"/>
  <c r="G73" i="1"/>
  <c r="M129" i="1" l="1"/>
  <c r="L129" i="1"/>
  <c r="J129" i="1"/>
  <c r="H129" i="1"/>
  <c r="G129" i="1"/>
  <c r="M101" i="1"/>
  <c r="L101" i="1"/>
  <c r="J101" i="1"/>
  <c r="H101" i="1"/>
  <c r="G101" i="1"/>
  <c r="M201" i="1" l="1"/>
  <c r="L201" i="1"/>
  <c r="J201" i="1"/>
  <c r="H201" i="1" l="1"/>
  <c r="G201" i="1"/>
  <c r="M226" i="1"/>
  <c r="J226" i="1"/>
  <c r="H226" i="1"/>
  <c r="G226" i="1"/>
  <c r="M135" i="1" l="1"/>
  <c r="L143" i="1"/>
  <c r="G82" i="1" l="1"/>
  <c r="L171" i="1"/>
  <c r="M171" i="1"/>
  <c r="J171" i="1"/>
  <c r="H171" i="1"/>
  <c r="G171" i="1"/>
  <c r="M143" i="1"/>
  <c r="J143" i="1"/>
  <c r="H143" i="1"/>
  <c r="G143" i="1"/>
  <c r="G247" i="1" l="1"/>
  <c r="G212" i="1"/>
  <c r="G162" i="1"/>
  <c r="G125" i="1"/>
  <c r="G105" i="1"/>
  <c r="G97" i="1"/>
  <c r="G93" i="1"/>
  <c r="G33" i="1"/>
  <c r="G11" i="1"/>
  <c r="G166" i="1" l="1"/>
  <c r="G135" i="1"/>
  <c r="M195" i="1"/>
  <c r="J177" i="1"/>
  <c r="L177" i="1"/>
  <c r="M177" i="1"/>
  <c r="H177" i="1"/>
  <c r="G177" i="1"/>
  <c r="M93" i="1" l="1"/>
  <c r="L93" i="1"/>
  <c r="H247" i="1" l="1"/>
  <c r="J247" i="1"/>
  <c r="L247" i="1"/>
  <c r="H212" i="1"/>
  <c r="J212" i="1"/>
  <c r="L212" i="1"/>
  <c r="M212" i="1"/>
  <c r="I162" i="1"/>
  <c r="L162" i="1"/>
  <c r="M162" i="1"/>
  <c r="H105" i="1"/>
  <c r="J105" i="1"/>
  <c r="L105" i="1"/>
  <c r="M105" i="1"/>
  <c r="L135" i="1" l="1"/>
  <c r="J135" i="1"/>
  <c r="M51" i="1" l="1"/>
  <c r="M11" i="1"/>
  <c r="L11" i="1"/>
  <c r="J11" i="1"/>
  <c r="H11" i="1"/>
  <c r="L33" i="1"/>
  <c r="J33" i="1"/>
  <c r="H33" i="1"/>
  <c r="M194" i="1" l="1"/>
  <c r="M86" i="1"/>
  <c r="L86" i="1"/>
  <c r="J86" i="1"/>
  <c r="G86" i="1"/>
  <c r="M166" i="1" l="1"/>
  <c r="M77" i="1"/>
  <c r="M43" i="1"/>
  <c r="M125" i="1" l="1"/>
  <c r="M97" i="1"/>
  <c r="L97" i="1"/>
  <c r="J97" i="1"/>
  <c r="H97" i="1"/>
  <c r="M247" i="1"/>
  <c r="L166" i="1" l="1"/>
  <c r="J166" i="1"/>
  <c r="H166" i="1"/>
  <c r="L77" i="1"/>
  <c r="J77" i="1"/>
  <c r="H77" i="1"/>
  <c r="G77" i="1"/>
  <c r="I43" i="1" l="1"/>
  <c r="I262" i="1" s="1"/>
  <c r="G51" i="1"/>
  <c r="G262" i="1" s="1"/>
  <c r="G43" i="1"/>
  <c r="J196" i="1" l="1"/>
  <c r="H196" i="1"/>
  <c r="M192" i="1"/>
  <c r="H47" i="1"/>
  <c r="J47" i="1"/>
  <c r="M188" i="1" l="1"/>
  <c r="M196" i="1" s="1"/>
  <c r="J82" i="1" l="1"/>
  <c r="H82" i="1"/>
  <c r="J43" i="1"/>
  <c r="J161" i="1"/>
  <c r="J162" i="1" s="1"/>
  <c r="H161" i="1"/>
  <c r="H162" i="1" s="1"/>
  <c r="H43" i="1" l="1"/>
  <c r="H135" i="1"/>
  <c r="H86" i="1"/>
  <c r="L82" i="1"/>
  <c r="L43" i="1"/>
  <c r="M82" i="1" l="1"/>
  <c r="M262" i="1" s="1"/>
  <c r="J51" i="1" l="1"/>
  <c r="J262" i="1" s="1"/>
  <c r="H51" i="1"/>
  <c r="H262" i="1" s="1"/>
  <c r="L51" i="1" l="1"/>
  <c r="L262" i="1" s="1"/>
</calcChain>
</file>

<file path=xl/comments1.xml><?xml version="1.0" encoding="utf-8"?>
<comments xmlns="http://schemas.openxmlformats.org/spreadsheetml/2006/main">
  <authors>
    <author>tc={B11FD05D-32A8-48FC-B321-84946E4D62BC}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  </r>
      </text>
    </comment>
  </commentList>
</comments>
</file>

<file path=xl/sharedStrings.xml><?xml version="1.0" encoding="utf-8"?>
<sst xmlns="http://schemas.openxmlformats.org/spreadsheetml/2006/main" count="678" uniqueCount="229">
  <si>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</si>
  <si>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</si>
  <si>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</si>
  <si>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</si>
  <si>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</si>
  <si>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</si>
  <si>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</si>
  <si>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</si>
  <si>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</si>
  <si>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</si>
  <si>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</si>
  <si>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</si>
  <si>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</si>
  <si>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</si>
  <si>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</si>
  <si>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</si>
  <si>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</si>
  <si>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</si>
  <si>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</si>
  <si>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</si>
  <si>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</si>
  <si>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</si>
  <si>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</si>
  <si>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</si>
  <si>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</si>
  <si>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</si>
  <si>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</si>
  <si>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</si>
  <si>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</si>
  <si>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</si>
  <si>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</si>
  <si>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</si>
  <si>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</si>
  <si>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</si>
  <si>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</si>
  <si>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</si>
  <si>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</si>
  <si>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</si>
  <si>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</si>
  <si>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</si>
  <si>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</si>
  <si>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</si>
  <si>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</si>
  <si>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</si>
  <si>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</si>
  <si>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</si>
  <si>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</si>
  <si>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</si>
  <si>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</si>
  <si>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</si>
  <si>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</si>
  <si>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</si>
  <si>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</si>
  <si>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</si>
  <si>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</si>
  <si>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</si>
  <si>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</si>
  <si>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</si>
  <si>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</si>
  <si>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</si>
  <si>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</si>
  <si>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</si>
  <si>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</si>
  <si>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</si>
  <si>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</si>
  <si>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</si>
  <si>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</si>
  <si>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</si>
  <si>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</si>
  <si>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>DANIEL ALEJANDRO DE OLEO SEGURA</t>
  </si>
  <si>
    <t xml:space="preserve">LORENY TORRES KING 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</si>
  <si>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</si>
  <si>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</si>
  <si>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</si>
  <si>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</si>
  <si>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</si>
  <si>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</si>
  <si>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</si>
  <si>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</si>
  <si>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</si>
  <si>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</si>
  <si>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</si>
  <si>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</si>
  <si>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</si>
  <si>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</si>
  <si>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</si>
  <si>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</si>
  <si>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</si>
  <si>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</si>
  <si>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</si>
  <si>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</si>
  <si>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</si>
  <si>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</si>
  <si>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</si>
  <si>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</si>
  <si>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</si>
  <si>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</si>
  <si>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</si>
  <si>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</si>
  <si>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</si>
  <si>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</si>
  <si>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</si>
  <si>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</si>
  <si>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</si>
  <si>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</si>
  <si>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</si>
  <si>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</si>
  <si>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</si>
  <si>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</si>
  <si>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</si>
  <si>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</si>
  <si>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</si>
  <si>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</si>
  <si>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</si>
  <si>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</si>
  <si>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</si>
  <si>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</si>
  <si>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</si>
  <si>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</si>
  <si>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</si>
  <si>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 xml:space="preserve">PERLA PALOMA CASTILLO PUJOLS 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</si>
  <si>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</si>
  <si>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</si>
  <si>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</si>
  <si>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</si>
  <si>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</si>
  <si>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</si>
  <si>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</si>
  <si>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</si>
  <si>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</si>
  <si>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</si>
  <si>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</si>
  <si>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</si>
  <si>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</si>
  <si>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</si>
  <si>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</si>
  <si>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</si>
  <si>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</si>
  <si>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</si>
  <si>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</si>
  <si>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</si>
  <si>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</si>
  <si>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</si>
  <si>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</si>
  <si>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</si>
  <si>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</si>
  <si>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</si>
  <si>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</si>
  <si>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</si>
  <si>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</si>
  <si>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</si>
  <si>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</si>
  <si>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</si>
  <si>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</si>
  <si>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</si>
  <si>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</si>
  <si>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</si>
  <si>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</si>
  <si>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</si>
  <si>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</si>
  <si>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</si>
  <si>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</si>
  <si>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</si>
  <si>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</si>
  <si>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</si>
  <si>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</si>
  <si>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</si>
  <si>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</si>
  <si>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</si>
  <si>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</si>
  <si>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</si>
  <si>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</si>
  <si>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</si>
  <si>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</si>
  <si>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</si>
  <si>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</si>
  <si>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</si>
  <si>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</si>
  <si>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</si>
  <si>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</si>
  <si>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LEIDY DARIHANA ZABALA DE LOS SANTOS</t>
  </si>
  <si>
    <t>COORDINADORA ADMINISTRATIVA</t>
  </si>
  <si>
    <t xml:space="preserve">KATTY MATILDE REYES PEREZ </t>
  </si>
  <si>
    <t>COORDINADOR ADMINISTRATIVO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</si>
  <si>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</si>
  <si>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</si>
  <si>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</si>
  <si>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</si>
  <si>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</si>
  <si>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</si>
  <si>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</si>
  <si>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</si>
  <si>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</si>
  <si>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</si>
  <si>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</si>
  <si>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</si>
  <si>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</si>
  <si>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Nómina de Empleados  Temporales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</si>
  <si>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</si>
  <si>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</si>
  <si>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</si>
  <si>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</si>
  <si>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</si>
  <si>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</si>
  <si>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</si>
  <si>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</si>
  <si>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</si>
  <si>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</si>
  <si>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</si>
  <si>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</si>
  <si>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</si>
  <si>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</si>
  <si>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</si>
  <si>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</si>
  <si>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DEPARTAMENTO DE COMUNICACIONES-ONE</t>
  </si>
  <si>
    <t>JORGE LUIS ESPINOSA YSABEL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</si>
  <si>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</si>
  <si>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</si>
  <si>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</si>
  <si>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</si>
  <si>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</si>
  <si>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</si>
  <si>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</si>
  <si>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</si>
  <si>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Mes de Febrero 2023</t>
  </si>
  <si>
    <t>ANALISTA DE RECLUTAMIENTO Y SELECCIÓN</t>
  </si>
  <si>
    <t>DEPARTAMENTO DE METODOLOGIAS- ONE</t>
  </si>
  <si>
    <t xml:space="preserve">AIMEE ARVELO GENAO </t>
  </si>
  <si>
    <t>Fecha 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</si>
</sst>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0"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/>
    </xf>
    <xf numFmtId="0" fontId="22" fillId="33" borderId="0" xfId="0" applyFont="1" applyFill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36" borderId="19" xfId="0" applyFill="1" applyBorder="1"/>
    <xf numFmtId="0" fontId="0" fillId="36" borderId="20" xfId="0" applyFill="1" applyBorder="1"/>
    <xf numFmtId="0" fontId="0" fillId="38" borderId="0" xfId="0" applyFill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16" fillId="33" borderId="0" xfId="0" applyFont="1" applyFill="1"/>
    <xf numFmtId="4" fontId="0" fillId="0" borderId="0" xfId="0" applyNumberFormat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" fontId="19" fillId="0" borderId="0" xfId="0" applyNumberFormat="1" applyFo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14" fontId="0" fillId="0" borderId="0" xfId="1" applyNumberFormat="1" applyFont="1" applyBorder="1" applyAlignment="1">
      <alignment horizontal="center" vertical="center" wrapText="1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16" fillId="37" borderId="0" xfId="0" applyFont="1" applyFill="1"/>
    <xf numFmtId="4" fontId="0" fillId="37" borderId="0" xfId="0" applyNumberFormat="1" applyFill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/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8" borderId="0" xfId="0" applyFont="1" applyFill="1"/>
    <xf numFmtId="0" fontId="16" fillId="37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0" fillId="38" borderId="0" xfId="0" applyFill="1" applyAlignment="1">
      <alignment vertical="center"/>
    </xf>
    <xf numFmtId="14" fontId="0" fillId="38" borderId="0" xfId="0" applyNumberForma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0" fontId="16" fillId="39" borderId="0" xfId="0" applyFont="1" applyFill="1"/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43" fontId="0" fillId="38" borderId="0" xfId="1" applyFont="1" applyFill="1" applyAlignment="1">
      <alignment wrapText="1"/>
    </xf>
    <xf numFmtId="14" fontId="1" fillId="38" borderId="0" xfId="1" applyNumberFormat="1" applyFont="1" applyFill="1" applyAlignment="1">
      <alignment horizontal="center" wrapText="1"/>
    </xf>
    <xf numFmtId="43" fontId="0" fillId="38" borderId="0" xfId="1" applyFont="1" applyFill="1" applyAlignment="1">
      <alignment horizontal="left"/>
    </xf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0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wrapText="1"/>
    </xf>
    <xf numFmtId="43" fontId="0" fillId="0" borderId="0" xfId="1" applyFont="1"/>
    <xf numFmtId="0" fontId="19" fillId="37" borderId="0" xfId="0" applyFont="1" applyFill="1"/>
    <xf numFmtId="14" fontId="16" fillId="0" borderId="0" xfId="0" applyNumberFormat="1" applyFont="1" applyAlignment="1">
      <alignment horizontal="center" vertical="center"/>
    </xf>
    <xf numFmtId="43" fontId="16" fillId="37" borderId="0" xfId="1" applyFont="1" applyFill="1" applyAlignment="1">
      <alignment vertical="top"/>
    </xf>
    <xf numFmtId="43" fontId="16" fillId="38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16" fillId="37" borderId="0" xfId="1" applyFont="1" applyFill="1"/>
    <xf numFmtId="43" fontId="16" fillId="33" borderId="0" xfId="1" applyFont="1" applyFill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0" fillId="0" borderId="0" xfId="1" applyFont="1" applyBorder="1" applyAlignment="1">
      <alignment horizontal="left"/>
    </xf>
    <xf numFmtId="0" fontId="0" fillId="38" borderId="0" xfId="1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171110</xdr:colOff>
      <xdr:row>0</xdr:row>
      <xdr:rowOff>154353</xdr:rowOff>
    </xdr:from>
    <xdr:to>
      <xdr:col>12</xdr:col>
      <xdr:colOff>1286594</xdr:colOff>
      <xdr:row>4</xdr:row>
      <xdr:rowOff>233757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2829" y="154353"/>
          <a:ext cx="2341828" cy="119859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274</xdr:row>
      <xdr:rowOff>190501</xdr:rowOff>
    </xdr:from>
    <xdr:to>
      <xdr:col>8</xdr:col>
      <xdr:colOff>166687</xdr:colOff>
      <xdr:row>305</xdr:row>
      <xdr:rowOff>130969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4625876"/>
          <a:ext cx="14311312" cy="59293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S395"/>
  <sheetViews>
    <sheetView showGridLines="0" tabSelected="1" showWhiteSpace="0" topLeftCell="A259" zoomScale="80" zoomScaleNormal="80" zoomScaleSheetLayoutView="57" zoomScalePageLayoutView="70" workbookViewId="0">
      <selection activeCell="G269" sqref="G269"/>
    </sheetView>
  </sheetViews>
  <sheetFormatPr baseColWidth="10" defaultColWidth="11.42578125" defaultRowHeight="15" x14ac:dyDescent="0.25"/>
  <cols>
    <col min="1" max="1" width="66" customWidth="1"/>
    <col min="2" max="2" width="48.5703125" style="3" customWidth="1"/>
    <col min="3" max="4" width="11.42578125" style="3" customWidth="1"/>
    <col min="5" max="5" width="19.140625" customWidth="1"/>
    <col min="6" max="6" width="18" customWidth="1"/>
    <col min="7" max="7" width="20.7109375" style="90" customWidth="1"/>
    <col min="8" max="8" width="16.85546875" style="91" customWidth="1"/>
    <col min="9" max="9" width="17.42578125" style="90" customWidth="1"/>
    <col min="10" max="10" width="17.28515625" style="90" customWidth="1"/>
    <col min="11" max="11" width="16.42578125" style="90" customWidth="1"/>
    <col min="12" max="12" width="18.42578125" style="90" customWidth="1"/>
    <col min="13" max="13" width="19.85546875" style="91" customWidth="1"/>
    <col min="14" max="14" width="17.7109375" customWidth="1"/>
    <col min="42" max="51" width="11.42578125" customWidth="1"/>
    <col min="52" max="52" width="11.42578125" hidden="1" customWidth="1"/>
  </cols>
  <sheetData>
    <row r="1" spans="1:237" x14ac:dyDescent="0.25">
      <c r="A1" s="23"/>
      <c r="B1" s="24"/>
      <c r="C1" s="24"/>
      <c r="D1" s="24"/>
      <c r="E1" s="24"/>
      <c r="F1" s="24"/>
      <c r="G1" s="97"/>
      <c r="H1" s="110"/>
      <c r="I1" s="97"/>
      <c r="J1" s="97"/>
      <c r="K1" s="97"/>
      <c r="L1" s="97"/>
      <c r="M1" s="116"/>
    </row>
    <row r="2" spans="1:237" ht="26.25" x14ac:dyDescent="0.4">
      <c r="A2" s="154" t="s">
        <v>10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</row>
    <row r="3" spans="1:237" ht="26.25" x14ac:dyDescent="0.4">
      <c r="A3" s="154" t="s">
        <v>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</row>
    <row r="4" spans="1:237" ht="20.25" x14ac:dyDescent="0.3">
      <c r="A4" s="157" t="s">
        <v>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</row>
    <row r="5" spans="1:237" ht="20.25" x14ac:dyDescent="0.3">
      <c r="A5" s="160" t="s">
        <v>197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</row>
    <row r="6" spans="1:237" ht="21" thickBot="1" x14ac:dyDescent="0.35">
      <c r="A6" s="167" t="s">
        <v>224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x14ac:dyDescent="0.25">
      <c r="A7" s="170" t="s">
        <v>12</v>
      </c>
      <c r="B7" s="165" t="s">
        <v>0</v>
      </c>
      <c r="C7" s="165" t="s">
        <v>90</v>
      </c>
      <c r="D7" s="163" t="s">
        <v>198</v>
      </c>
      <c r="E7" s="163" t="s">
        <v>11</v>
      </c>
      <c r="F7" s="163" t="s">
        <v>228</v>
      </c>
      <c r="G7" s="172" t="s">
        <v>7</v>
      </c>
      <c r="H7" s="174" t="s">
        <v>1</v>
      </c>
      <c r="I7" s="172" t="s">
        <v>2</v>
      </c>
      <c r="J7" s="176" t="s">
        <v>3</v>
      </c>
      <c r="K7" s="172" t="s">
        <v>4</v>
      </c>
      <c r="L7" s="172" t="s">
        <v>5</v>
      </c>
      <c r="M7" s="178" t="s">
        <v>6</v>
      </c>
      <c r="P7" s="28"/>
      <c r="Q7" s="2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</row>
    <row r="8" spans="1:237" ht="15.75" thickBot="1" x14ac:dyDescent="0.3">
      <c r="A8" s="171"/>
      <c r="B8" s="166"/>
      <c r="C8" s="166"/>
      <c r="D8" s="164"/>
      <c r="E8" s="164"/>
      <c r="F8" s="164"/>
      <c r="G8" s="173"/>
      <c r="H8" s="175"/>
      <c r="I8" s="173"/>
      <c r="J8" s="177"/>
      <c r="K8" s="173"/>
      <c r="L8" s="173"/>
      <c r="M8" s="179"/>
    </row>
    <row r="9" spans="1:237" x14ac:dyDescent="0.25">
      <c r="A9" s="28" t="s">
        <v>111</v>
      </c>
      <c r="B9" s="11"/>
      <c r="C9" s="9"/>
      <c r="D9" s="9"/>
      <c r="E9" s="28"/>
      <c r="F9" s="28"/>
      <c r="G9" s="115"/>
      <c r="H9" s="114"/>
      <c r="I9" s="115"/>
      <c r="J9" s="115"/>
      <c r="K9" s="115"/>
      <c r="L9" s="115"/>
      <c r="M9" s="11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</row>
    <row r="10" spans="1:237" x14ac:dyDescent="0.25">
      <c r="A10" t="s">
        <v>112</v>
      </c>
      <c r="B10" s="148" t="s">
        <v>50</v>
      </c>
      <c r="C10" s="5" t="s">
        <v>67</v>
      </c>
      <c r="D10" s="5" t="s">
        <v>199</v>
      </c>
      <c r="E10" s="7">
        <v>44409</v>
      </c>
      <c r="F10" s="2" t="s">
        <v>100</v>
      </c>
      <c r="G10" s="138">
        <v>133000</v>
      </c>
      <c r="H10" s="138">
        <v>3817.1</v>
      </c>
      <c r="I10" s="138">
        <v>19867.79</v>
      </c>
      <c r="J10" s="138">
        <v>4043.2</v>
      </c>
      <c r="K10" s="138">
        <v>17369.189999999999</v>
      </c>
      <c r="L10" s="138">
        <v>45097.279999999999</v>
      </c>
      <c r="M10" s="138">
        <v>87902.720000000001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</row>
    <row r="11" spans="1:237" s="30" customFormat="1" x14ac:dyDescent="0.25">
      <c r="A11" s="47" t="s">
        <v>13</v>
      </c>
      <c r="B11" s="67">
        <v>1</v>
      </c>
      <c r="C11" s="53"/>
      <c r="D11" s="53"/>
      <c r="E11" s="36"/>
      <c r="F11" s="47"/>
      <c r="G11" s="141">
        <f>G10</f>
        <v>133000</v>
      </c>
      <c r="H11" s="105">
        <f t="shared" ref="H11:M11" si="0">H10</f>
        <v>3817.1</v>
      </c>
      <c r="I11" s="141">
        <f>I10</f>
        <v>19867.79</v>
      </c>
      <c r="J11" s="141">
        <f t="shared" si="0"/>
        <v>4043.2</v>
      </c>
      <c r="K11" s="141">
        <f>K10</f>
        <v>17369.189999999999</v>
      </c>
      <c r="L11" s="141">
        <f t="shared" si="0"/>
        <v>45097.279999999999</v>
      </c>
      <c r="M11" s="105">
        <f t="shared" si="0"/>
        <v>87902.720000000001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</row>
    <row r="12" spans="1:237" x14ac:dyDescent="0.25">
      <c r="G12" s="143"/>
      <c r="H12" s="104"/>
      <c r="I12" s="143"/>
      <c r="J12" s="143"/>
      <c r="K12" s="143"/>
      <c r="L12" s="143"/>
      <c r="M12" s="104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237" ht="11.25" customHeight="1" x14ac:dyDescent="0.25">
      <c r="A13" s="27" t="s">
        <v>40</v>
      </c>
      <c r="B13" s="27"/>
      <c r="C13" s="27"/>
      <c r="D13" s="27"/>
      <c r="E13" s="27"/>
      <c r="F13" s="27"/>
      <c r="G13" s="115"/>
      <c r="H13" s="114"/>
      <c r="I13" s="115"/>
      <c r="J13" s="115"/>
      <c r="K13" s="138"/>
      <c r="L13" s="115"/>
      <c r="M13" s="11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</row>
    <row r="14" spans="1:237" x14ac:dyDescent="0.25">
      <c r="A14" s="4" t="s">
        <v>64</v>
      </c>
      <c r="B14" s="4" t="s">
        <v>65</v>
      </c>
      <c r="C14" s="5" t="s">
        <v>66</v>
      </c>
      <c r="D14" s="5" t="s">
        <v>199</v>
      </c>
      <c r="E14" s="4" t="s">
        <v>89</v>
      </c>
      <c r="F14" s="8" t="s">
        <v>100</v>
      </c>
      <c r="G14" s="138">
        <v>75000</v>
      </c>
      <c r="H14" s="138">
        <v>2152.5</v>
      </c>
      <c r="I14" s="138">
        <v>6309.38</v>
      </c>
      <c r="J14" s="138">
        <v>2280</v>
      </c>
      <c r="K14" s="138">
        <v>25</v>
      </c>
      <c r="L14" s="138">
        <v>10766.88</v>
      </c>
      <c r="M14" s="138">
        <v>64233.120000000003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</row>
    <row r="15" spans="1:237" s="2" customFormat="1" ht="11.25" customHeight="1" x14ac:dyDescent="0.25">
      <c r="A15" s="4" t="s">
        <v>70</v>
      </c>
      <c r="B15" s="4" t="s">
        <v>57</v>
      </c>
      <c r="C15" s="2" t="s">
        <v>67</v>
      </c>
      <c r="D15" s="2" t="s">
        <v>199</v>
      </c>
      <c r="E15" s="4" t="s">
        <v>88</v>
      </c>
      <c r="F15" s="8" t="s">
        <v>100</v>
      </c>
      <c r="G15" s="138">
        <v>40000</v>
      </c>
      <c r="H15" s="138">
        <v>1148</v>
      </c>
      <c r="I15" s="138">
        <v>442.65</v>
      </c>
      <c r="J15" s="138">
        <v>1216</v>
      </c>
      <c r="K15" s="138">
        <v>5009</v>
      </c>
      <c r="L15" s="138">
        <v>7815.65</v>
      </c>
      <c r="M15" s="138">
        <v>32184.35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</row>
    <row r="16" spans="1:237" s="2" customFormat="1" ht="11.25" customHeight="1" x14ac:dyDescent="0.25">
      <c r="A16" s="4" t="s">
        <v>117</v>
      </c>
      <c r="B16" s="4" t="s">
        <v>119</v>
      </c>
      <c r="C16" s="2" t="s">
        <v>67</v>
      </c>
      <c r="D16" s="2" t="s">
        <v>199</v>
      </c>
      <c r="E16" s="4" t="s">
        <v>118</v>
      </c>
      <c r="F16" s="8" t="s">
        <v>100</v>
      </c>
      <c r="G16" s="138">
        <v>87500</v>
      </c>
      <c r="H16" s="138">
        <v>2511.25</v>
      </c>
      <c r="I16" s="138">
        <v>8786.94</v>
      </c>
      <c r="J16" s="138">
        <v>2660</v>
      </c>
      <c r="K16" s="138">
        <v>10077.450000000001</v>
      </c>
      <c r="L16" s="138">
        <v>24035.64</v>
      </c>
      <c r="M16" s="138">
        <v>63464.36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</row>
    <row r="17" spans="1:237" x14ac:dyDescent="0.25">
      <c r="A17" s="47" t="s">
        <v>13</v>
      </c>
      <c r="B17" s="67">
        <v>3</v>
      </c>
      <c r="C17" s="53"/>
      <c r="D17" s="53"/>
      <c r="E17" s="47"/>
      <c r="F17" s="47"/>
      <c r="G17" s="141">
        <f t="shared" ref="G17:L17" si="1">SUM(G14:G16)</f>
        <v>202500</v>
      </c>
      <c r="H17" s="105">
        <f t="shared" si="1"/>
        <v>5811.75</v>
      </c>
      <c r="I17" s="141">
        <f t="shared" si="1"/>
        <v>15538.970000000001</v>
      </c>
      <c r="J17" s="141">
        <f t="shared" si="1"/>
        <v>6156</v>
      </c>
      <c r="K17" s="141">
        <f>SUM(K14:K16)</f>
        <v>15111.45</v>
      </c>
      <c r="L17" s="141">
        <f t="shared" si="1"/>
        <v>42618.17</v>
      </c>
      <c r="M17" s="105">
        <f>M16+M15+M14</f>
        <v>159881.82999999999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</row>
    <row r="18" spans="1:237" s="32" customFormat="1" x14ac:dyDescent="0.25">
      <c r="A18" s="29"/>
      <c r="B18" s="13"/>
      <c r="C18" s="14"/>
      <c r="D18" s="14"/>
      <c r="E18" s="29"/>
      <c r="F18" s="29"/>
      <c r="G18" s="142"/>
      <c r="H18" s="121"/>
      <c r="I18" s="142"/>
      <c r="J18" s="142"/>
      <c r="K18" s="142"/>
      <c r="L18" s="142"/>
      <c r="M18" s="121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</row>
    <row r="19" spans="1:237" x14ac:dyDescent="0.25">
      <c r="A19" s="28" t="s">
        <v>196</v>
      </c>
      <c r="B19" s="11"/>
      <c r="C19" s="9"/>
      <c r="D19" s="9"/>
      <c r="E19" s="28"/>
      <c r="F19" s="28"/>
      <c r="G19" s="143"/>
      <c r="H19" s="104"/>
      <c r="I19" s="143"/>
      <c r="J19" s="143"/>
      <c r="K19" s="143"/>
      <c r="L19" s="143"/>
      <c r="M19" s="104"/>
    </row>
    <row r="20" spans="1:237" x14ac:dyDescent="0.25">
      <c r="A20" t="s">
        <v>105</v>
      </c>
      <c r="B20" s="149" t="s">
        <v>217</v>
      </c>
      <c r="C20" s="5" t="s">
        <v>66</v>
      </c>
      <c r="D20" s="5" t="s">
        <v>199</v>
      </c>
      <c r="E20" s="7">
        <v>44542</v>
      </c>
      <c r="F20" s="8" t="s">
        <v>100</v>
      </c>
      <c r="G20" s="138">
        <v>60000</v>
      </c>
      <c r="H20" s="138">
        <v>1722</v>
      </c>
      <c r="I20" s="138">
        <v>3486.68</v>
      </c>
      <c r="J20" s="138">
        <v>1824</v>
      </c>
      <c r="K20" s="138">
        <v>497</v>
      </c>
      <c r="L20" s="138">
        <v>7529.68</v>
      </c>
      <c r="M20" s="138">
        <v>52470.32</v>
      </c>
    </row>
    <row r="21" spans="1:237" s="28" customFormat="1" x14ac:dyDescent="0.25">
      <c r="A21" s="47" t="s">
        <v>13</v>
      </c>
      <c r="B21" s="67">
        <v>1</v>
      </c>
      <c r="C21" s="53"/>
      <c r="D21" s="53"/>
      <c r="E21" s="47"/>
      <c r="F21" s="47"/>
      <c r="G21" s="141">
        <f>+G20</f>
        <v>60000</v>
      </c>
      <c r="H21" s="105">
        <f>+H20</f>
        <v>1722</v>
      </c>
      <c r="I21" s="141">
        <f>+I20</f>
        <v>3486.68</v>
      </c>
      <c r="J21" s="141">
        <f>+J20</f>
        <v>1824</v>
      </c>
      <c r="K21" s="141">
        <f>+K20</f>
        <v>497</v>
      </c>
      <c r="L21" s="141">
        <f>L20</f>
        <v>7529.68</v>
      </c>
      <c r="M21" s="105">
        <f>+M20</f>
        <v>52470.32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</row>
    <row r="22" spans="1:237" x14ac:dyDescent="0.25">
      <c r="B22"/>
      <c r="C22"/>
      <c r="D22"/>
      <c r="G22" s="138"/>
      <c r="H22" s="138"/>
      <c r="I22" s="138"/>
      <c r="J22" s="138"/>
      <c r="K22" s="138"/>
      <c r="L22" s="138"/>
      <c r="M22" s="138"/>
    </row>
    <row r="23" spans="1:237" x14ac:dyDescent="0.25">
      <c r="A23" s="28" t="s">
        <v>214</v>
      </c>
      <c r="B23"/>
      <c r="C23"/>
      <c r="D23"/>
      <c r="G23" s="138"/>
      <c r="H23" s="138"/>
      <c r="I23" s="138"/>
      <c r="J23" s="138"/>
      <c r="K23" s="138"/>
      <c r="L23" s="138"/>
      <c r="M23" s="138"/>
    </row>
    <row r="24" spans="1:237" x14ac:dyDescent="0.25">
      <c r="A24" t="s">
        <v>215</v>
      </c>
      <c r="B24" s="148" t="s">
        <v>50</v>
      </c>
      <c r="C24" s="2" t="s">
        <v>66</v>
      </c>
      <c r="D24" s="2" t="s">
        <v>199</v>
      </c>
      <c r="E24" s="7">
        <v>44844</v>
      </c>
      <c r="F24" s="2" t="s">
        <v>100</v>
      </c>
      <c r="G24" s="138">
        <v>133000</v>
      </c>
      <c r="H24" s="138">
        <v>3817.1</v>
      </c>
      <c r="I24" s="138">
        <v>19867.79</v>
      </c>
      <c r="J24" s="138">
        <v>4043.2</v>
      </c>
      <c r="K24" s="138">
        <v>2225</v>
      </c>
      <c r="L24" s="138">
        <v>29953.09</v>
      </c>
      <c r="M24" s="138">
        <v>103046.91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</row>
    <row r="25" spans="1:237" s="36" customFormat="1" x14ac:dyDescent="0.25">
      <c r="A25" s="47" t="s">
        <v>96</v>
      </c>
      <c r="B25" s="67">
        <v>1</v>
      </c>
      <c r="G25" s="144">
        <f t="shared" ref="G25:M25" si="2">SUM(G24)</f>
        <v>133000</v>
      </c>
      <c r="H25" s="144">
        <f t="shared" si="2"/>
        <v>3817.1</v>
      </c>
      <c r="I25" s="144">
        <f t="shared" si="2"/>
        <v>19867.79</v>
      </c>
      <c r="J25" s="144">
        <f t="shared" si="2"/>
        <v>4043.2</v>
      </c>
      <c r="K25" s="144">
        <f>SUM(K24)</f>
        <v>2225</v>
      </c>
      <c r="L25" s="144">
        <f t="shared" si="2"/>
        <v>29953.09</v>
      </c>
      <c r="M25" s="144">
        <f t="shared" si="2"/>
        <v>103046.91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</row>
    <row r="26" spans="1:237" s="29" customFormat="1" x14ac:dyDescent="0.25">
      <c r="B26" s="13"/>
      <c r="C26" s="14"/>
      <c r="D26" s="14"/>
      <c r="G26" s="142"/>
      <c r="H26" s="121"/>
      <c r="I26" s="142"/>
      <c r="J26" s="142"/>
      <c r="K26" s="142"/>
      <c r="L26" s="142"/>
      <c r="M26" s="121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</row>
    <row r="27" spans="1:237" s="29" customFormat="1" x14ac:dyDescent="0.25">
      <c r="A27" s="29" t="s">
        <v>208</v>
      </c>
      <c r="B27" s="13"/>
      <c r="C27" s="14"/>
      <c r="D27" s="14"/>
      <c r="G27" s="142"/>
      <c r="H27" s="121"/>
      <c r="I27" s="142"/>
      <c r="J27" s="142"/>
      <c r="K27" s="142"/>
      <c r="L27" s="142"/>
      <c r="M27" s="121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</row>
    <row r="28" spans="1:237" s="32" customFormat="1" x14ac:dyDescent="0.25">
      <c r="A28" s="32" t="s">
        <v>209</v>
      </c>
      <c r="B28" s="74" t="s">
        <v>50</v>
      </c>
      <c r="C28" s="15" t="s">
        <v>67</v>
      </c>
      <c r="D28" s="15" t="s">
        <v>199</v>
      </c>
      <c r="E28" s="16">
        <v>44805</v>
      </c>
      <c r="F28" s="80" t="s">
        <v>100</v>
      </c>
      <c r="G28" s="138">
        <v>89500</v>
      </c>
      <c r="H28" s="138">
        <v>2568.65</v>
      </c>
      <c r="I28" s="138">
        <v>9635.51</v>
      </c>
      <c r="J28" s="138">
        <v>2720.8</v>
      </c>
      <c r="K28" s="138">
        <v>25</v>
      </c>
      <c r="L28" s="138">
        <v>14949.96</v>
      </c>
      <c r="M28" s="138">
        <v>74550.039999999994</v>
      </c>
    </row>
    <row r="29" spans="1:237" s="30" customFormat="1" x14ac:dyDescent="0.25">
      <c r="A29" s="47" t="s">
        <v>13</v>
      </c>
      <c r="B29" s="67">
        <v>1</v>
      </c>
      <c r="C29" s="67"/>
      <c r="D29" s="67"/>
      <c r="E29" s="47"/>
      <c r="F29" s="47"/>
      <c r="G29" s="141">
        <f t="shared" ref="G29:M29" si="3">G28</f>
        <v>89500</v>
      </c>
      <c r="H29" s="105">
        <f t="shared" si="3"/>
        <v>2568.65</v>
      </c>
      <c r="I29" s="141">
        <f>I28</f>
        <v>9635.51</v>
      </c>
      <c r="J29" s="141">
        <f t="shared" si="3"/>
        <v>2720.8</v>
      </c>
      <c r="K29" s="141">
        <f>K28</f>
        <v>25</v>
      </c>
      <c r="L29" s="141">
        <f t="shared" si="3"/>
        <v>14949.96</v>
      </c>
      <c r="M29" s="105">
        <f t="shared" si="3"/>
        <v>74550.039999999994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237" s="29" customFormat="1" x14ac:dyDescent="0.25">
      <c r="B30" s="13"/>
      <c r="C30" s="13"/>
      <c r="D30" s="13"/>
      <c r="G30" s="142"/>
      <c r="H30" s="121"/>
      <c r="I30" s="142"/>
      <c r="J30" s="142"/>
      <c r="K30" s="142"/>
      <c r="L30" s="142"/>
      <c r="M30" s="121"/>
    </row>
    <row r="31" spans="1:237" s="29" customFormat="1" x14ac:dyDescent="0.25">
      <c r="A31" s="29" t="s">
        <v>21</v>
      </c>
      <c r="B31" s="13"/>
      <c r="C31" s="14"/>
      <c r="D31" s="14"/>
      <c r="G31" s="142"/>
      <c r="H31" s="121"/>
      <c r="I31" s="142"/>
      <c r="J31" s="142"/>
      <c r="K31" s="142"/>
      <c r="L31" s="142"/>
      <c r="M31" s="12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</row>
    <row r="32" spans="1:237" s="32" customFormat="1" x14ac:dyDescent="0.25">
      <c r="A32" s="32" t="s">
        <v>49</v>
      </c>
      <c r="B32" s="74" t="s">
        <v>50</v>
      </c>
      <c r="C32" s="15" t="s">
        <v>67</v>
      </c>
      <c r="D32" s="15" t="s">
        <v>199</v>
      </c>
      <c r="E32" s="7">
        <v>44244</v>
      </c>
      <c r="F32" s="7" t="s">
        <v>100</v>
      </c>
      <c r="G32" s="138">
        <v>133000</v>
      </c>
      <c r="H32" s="138">
        <v>3817.1</v>
      </c>
      <c r="I32" s="138">
        <v>19111.57</v>
      </c>
      <c r="J32" s="138">
        <v>4043.2</v>
      </c>
      <c r="K32" s="138">
        <v>14319.39</v>
      </c>
      <c r="L32" s="138">
        <v>41291.26</v>
      </c>
      <c r="M32" s="138">
        <v>91708.74</v>
      </c>
    </row>
    <row r="33" spans="1:237" x14ac:dyDescent="0.25">
      <c r="A33" s="47" t="s">
        <v>13</v>
      </c>
      <c r="B33" s="67">
        <v>1</v>
      </c>
      <c r="C33" s="53"/>
      <c r="D33" s="53"/>
      <c r="E33" s="47"/>
      <c r="F33" s="47" t="s">
        <v>179</v>
      </c>
      <c r="G33" s="141">
        <f>G32</f>
        <v>133000</v>
      </c>
      <c r="H33" s="105">
        <f t="shared" ref="H33:M33" si="4">H32</f>
        <v>3817.1</v>
      </c>
      <c r="I33" s="141">
        <f>I32</f>
        <v>19111.57</v>
      </c>
      <c r="J33" s="141">
        <f t="shared" si="4"/>
        <v>4043.2</v>
      </c>
      <c r="K33" s="141">
        <f>K32</f>
        <v>14319.39</v>
      </c>
      <c r="L33" s="141">
        <f t="shared" si="4"/>
        <v>41291.26</v>
      </c>
      <c r="M33" s="105">
        <f t="shared" si="4"/>
        <v>91708.74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</row>
    <row r="34" spans="1:237" x14ac:dyDescent="0.25">
      <c r="G34" s="143"/>
      <c r="H34" s="104"/>
      <c r="I34" s="143"/>
      <c r="J34" s="143"/>
      <c r="K34" s="143"/>
      <c r="L34" s="143"/>
      <c r="M34" s="104"/>
    </row>
    <row r="35" spans="1:237" s="32" customFormat="1" x14ac:dyDescent="0.25">
      <c r="A35" s="29" t="s">
        <v>143</v>
      </c>
      <c r="B35" s="13"/>
      <c r="C35" s="14"/>
      <c r="D35" s="14"/>
      <c r="E35" s="29"/>
      <c r="F35" s="29"/>
      <c r="G35" s="142"/>
      <c r="H35" s="121"/>
      <c r="I35" s="142"/>
      <c r="J35" s="142"/>
      <c r="K35" s="142"/>
      <c r="L35" s="142"/>
      <c r="M35" s="121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</row>
    <row r="36" spans="1:237" x14ac:dyDescent="0.25">
      <c r="A36" s="32" t="s">
        <v>31</v>
      </c>
      <c r="B36" s="148" t="s">
        <v>221</v>
      </c>
      <c r="C36" s="5" t="s">
        <v>67</v>
      </c>
      <c r="D36" s="5" t="s">
        <v>199</v>
      </c>
      <c r="E36" s="7">
        <v>44276</v>
      </c>
      <c r="F36" s="8" t="s">
        <v>100</v>
      </c>
      <c r="G36" s="138">
        <v>40000</v>
      </c>
      <c r="H36" s="138">
        <v>1148</v>
      </c>
      <c r="I36" s="138">
        <v>442.65</v>
      </c>
      <c r="J36" s="138">
        <v>1216</v>
      </c>
      <c r="K36" s="138">
        <v>6307.8</v>
      </c>
      <c r="L36" s="138">
        <v>9114.4500000000007</v>
      </c>
      <c r="M36" s="138">
        <v>30885.55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</row>
    <row r="37" spans="1:237" s="28" customFormat="1" x14ac:dyDescent="0.25">
      <c r="A37" s="4" t="s">
        <v>82</v>
      </c>
      <c r="B37" s="148" t="s">
        <v>221</v>
      </c>
      <c r="C37" s="2" t="s">
        <v>67</v>
      </c>
      <c r="D37" s="2" t="s">
        <v>199</v>
      </c>
      <c r="E37" s="8">
        <v>44348</v>
      </c>
      <c r="F37" s="8" t="s">
        <v>100</v>
      </c>
      <c r="G37" s="138">
        <v>40000</v>
      </c>
      <c r="H37" s="138">
        <v>1148</v>
      </c>
      <c r="I37" s="138">
        <v>442.65</v>
      </c>
      <c r="J37" s="138">
        <v>1216</v>
      </c>
      <c r="K37" s="138">
        <v>815</v>
      </c>
      <c r="L37" s="138">
        <v>3621.65</v>
      </c>
      <c r="M37" s="138">
        <v>36378.35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x14ac:dyDescent="0.25">
      <c r="A38" t="s">
        <v>71</v>
      </c>
      <c r="B38" s="148" t="s">
        <v>72</v>
      </c>
      <c r="C38" s="5" t="s">
        <v>66</v>
      </c>
      <c r="D38" s="5" t="s">
        <v>199</v>
      </c>
      <c r="E38" s="7">
        <v>44287</v>
      </c>
      <c r="F38" s="8" t="s">
        <v>100</v>
      </c>
      <c r="G38" s="138">
        <v>44000</v>
      </c>
      <c r="H38" s="138">
        <v>1262.8</v>
      </c>
      <c r="I38" s="138">
        <v>1007.19</v>
      </c>
      <c r="J38" s="138">
        <v>1337.6</v>
      </c>
      <c r="K38" s="138">
        <v>25</v>
      </c>
      <c r="L38" s="138">
        <v>3632.59</v>
      </c>
      <c r="M38" s="138">
        <v>40367.410000000003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237" s="28" customFormat="1" x14ac:dyDescent="0.25">
      <c r="A39" s="47" t="s">
        <v>13</v>
      </c>
      <c r="B39" s="67">
        <v>3</v>
      </c>
      <c r="C39" s="53"/>
      <c r="D39" s="53"/>
      <c r="E39" s="47"/>
      <c r="F39" s="47"/>
      <c r="G39" s="141">
        <f>G38+G37+G36</f>
        <v>124000</v>
      </c>
      <c r="H39" s="105">
        <f>H38+H37+H36</f>
        <v>3558.8</v>
      </c>
      <c r="I39" s="141">
        <f>I38+I37+I36</f>
        <v>1892.4900000000002</v>
      </c>
      <c r="J39" s="141">
        <f>SUM(J36:J38)</f>
        <v>3769.6</v>
      </c>
      <c r="K39" s="141">
        <f>SUM(K36:K38)</f>
        <v>7147.8</v>
      </c>
      <c r="L39" s="141">
        <f>SUM(L36:L38)</f>
        <v>16368.69</v>
      </c>
      <c r="M39" s="105">
        <f>SUM(M36:M38)</f>
        <v>107631.31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237" s="28" customFormat="1" x14ac:dyDescent="0.25">
      <c r="B40" s="11"/>
      <c r="C40" s="9"/>
      <c r="D40" s="9"/>
      <c r="G40" s="115"/>
      <c r="H40" s="114"/>
      <c r="I40" s="115"/>
      <c r="J40" s="115"/>
      <c r="K40" s="115"/>
      <c r="L40" s="115"/>
      <c r="M40" s="11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237" s="28" customFormat="1" x14ac:dyDescent="0.25">
      <c r="A41" s="27" t="s">
        <v>48</v>
      </c>
      <c r="B41" s="27"/>
      <c r="C41" s="27"/>
      <c r="D41" s="27"/>
      <c r="E41" s="27"/>
      <c r="F41" s="27"/>
      <c r="G41" s="115"/>
      <c r="H41" s="114"/>
      <c r="I41" s="115"/>
      <c r="J41" s="115"/>
      <c r="K41" s="115"/>
      <c r="L41" s="115"/>
      <c r="M41" s="11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237" s="28" customFormat="1" x14ac:dyDescent="0.25">
      <c r="A42" s="4" t="s">
        <v>34</v>
      </c>
      <c r="B42" s="4" t="s">
        <v>225</v>
      </c>
      <c r="C42" s="5" t="s">
        <v>66</v>
      </c>
      <c r="D42" s="5" t="s">
        <v>199</v>
      </c>
      <c r="E42" s="7">
        <v>44276</v>
      </c>
      <c r="F42" s="8" t="s">
        <v>100</v>
      </c>
      <c r="G42" s="138">
        <v>40000</v>
      </c>
      <c r="H42" s="138">
        <v>1148</v>
      </c>
      <c r="I42" s="138">
        <v>442.65</v>
      </c>
      <c r="J42" s="138">
        <v>1216</v>
      </c>
      <c r="K42" s="138">
        <v>3361</v>
      </c>
      <c r="L42" s="138">
        <v>6167.65</v>
      </c>
      <c r="M42" s="138">
        <v>33832.35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s="28" customFormat="1" x14ac:dyDescent="0.25">
      <c r="A43" s="47" t="s">
        <v>13</v>
      </c>
      <c r="B43" s="67">
        <v>1</v>
      </c>
      <c r="C43" s="53"/>
      <c r="D43" s="53"/>
      <c r="E43" s="47"/>
      <c r="F43" s="47"/>
      <c r="G43" s="141">
        <f>SUM(G42:G42)</f>
        <v>40000</v>
      </c>
      <c r="H43" s="105">
        <f>SUM(H42:H42)</f>
        <v>1148</v>
      </c>
      <c r="I43" s="141">
        <f>SUM(I42:I42)</f>
        <v>442.65</v>
      </c>
      <c r="J43" s="141">
        <f>SUM(J42:J42)</f>
        <v>1216</v>
      </c>
      <c r="K43" s="141">
        <f>+K42</f>
        <v>3361</v>
      </c>
      <c r="L43" s="141">
        <f>SUM(L42:L42)</f>
        <v>6167.65</v>
      </c>
      <c r="M43" s="105">
        <f>SUM(M42:M42)</f>
        <v>33832.35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28" customFormat="1" x14ac:dyDescent="0.25">
      <c r="B44" s="11"/>
      <c r="G44" s="115"/>
      <c r="H44" s="114"/>
      <c r="I44" s="115"/>
      <c r="J44" s="115"/>
      <c r="K44" s="115"/>
      <c r="L44" s="115"/>
      <c r="M44" s="11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237" s="3" customFormat="1" x14ac:dyDescent="0.25">
      <c r="A45" s="27" t="s">
        <v>51</v>
      </c>
      <c r="B45" s="2"/>
      <c r="C45" s="2"/>
      <c r="D45" s="2"/>
      <c r="E45" s="2"/>
      <c r="F45" s="2"/>
      <c r="G45" s="143"/>
      <c r="H45" s="104"/>
      <c r="I45" s="143"/>
      <c r="J45" s="143"/>
      <c r="K45" s="143"/>
      <c r="L45" s="143"/>
      <c r="M45" s="104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s="28" customFormat="1" x14ac:dyDescent="0.25">
      <c r="A46" s="4" t="s">
        <v>32</v>
      </c>
      <c r="B46" s="4" t="s">
        <v>33</v>
      </c>
      <c r="C46" s="5" t="s">
        <v>67</v>
      </c>
      <c r="D46" s="5" t="s">
        <v>199</v>
      </c>
      <c r="E46" s="7">
        <v>44276</v>
      </c>
      <c r="F46" s="8" t="s">
        <v>100</v>
      </c>
      <c r="G46" s="138">
        <v>40000</v>
      </c>
      <c r="H46" s="138">
        <v>1148</v>
      </c>
      <c r="I46" s="138">
        <v>215.78</v>
      </c>
      <c r="J46" s="138">
        <v>1216</v>
      </c>
      <c r="K46" s="138">
        <v>2605.0500000000002</v>
      </c>
      <c r="L46" s="138">
        <v>5184.83</v>
      </c>
      <c r="M46" s="138">
        <v>34815.17</v>
      </c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28" customFormat="1" x14ac:dyDescent="0.25">
      <c r="A47" s="47" t="s">
        <v>13</v>
      </c>
      <c r="B47" s="67">
        <v>1</v>
      </c>
      <c r="C47" s="53"/>
      <c r="D47" s="53"/>
      <c r="E47" s="47"/>
      <c r="F47" s="47"/>
      <c r="G47" s="141">
        <f>SUM(G46)</f>
        <v>40000</v>
      </c>
      <c r="H47" s="105">
        <f>SUM(H46)</f>
        <v>1148</v>
      </c>
      <c r="I47" s="141">
        <f>SUM(I46)</f>
        <v>215.78</v>
      </c>
      <c r="J47" s="141">
        <f>SUM(J46)</f>
        <v>1216</v>
      </c>
      <c r="K47" s="141">
        <f>K46</f>
        <v>2605.0500000000002</v>
      </c>
      <c r="L47" s="141">
        <f>SUM(L46)</f>
        <v>5184.83</v>
      </c>
      <c r="M47" s="105">
        <f>SUM(M46:M46)</f>
        <v>34815.17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28" customFormat="1" x14ac:dyDescent="0.25">
      <c r="B48" s="11"/>
      <c r="G48" s="115"/>
      <c r="H48" s="114"/>
      <c r="I48" s="115"/>
      <c r="J48" s="115"/>
      <c r="K48" s="115"/>
      <c r="L48" s="115"/>
      <c r="M48" s="1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28" customFormat="1" x14ac:dyDescent="0.25">
      <c r="A49" s="27" t="s">
        <v>52</v>
      </c>
      <c r="B49" s="27"/>
      <c r="C49" s="27"/>
      <c r="D49" s="27"/>
      <c r="E49" s="27"/>
      <c r="F49" s="27"/>
      <c r="G49" s="115"/>
      <c r="H49" s="114"/>
      <c r="I49" s="115"/>
      <c r="J49" s="115"/>
      <c r="K49" s="115"/>
      <c r="L49" s="115"/>
      <c r="M49" s="1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28" customFormat="1" x14ac:dyDescent="0.25">
      <c r="A50" s="4" t="s">
        <v>17</v>
      </c>
      <c r="B50" s="4" t="s">
        <v>207</v>
      </c>
      <c r="C50" s="5" t="s">
        <v>67</v>
      </c>
      <c r="D50" s="5" t="s">
        <v>199</v>
      </c>
      <c r="E50" s="8">
        <v>44256</v>
      </c>
      <c r="F50" s="8" t="s">
        <v>100</v>
      </c>
      <c r="G50" s="138">
        <v>40000</v>
      </c>
      <c r="H50" s="138">
        <v>1148</v>
      </c>
      <c r="I50" s="138">
        <v>442.65</v>
      </c>
      <c r="J50" s="138">
        <v>1216</v>
      </c>
      <c r="K50" s="138">
        <v>2419.56</v>
      </c>
      <c r="L50" s="138">
        <v>5226.21</v>
      </c>
      <c r="M50" s="138">
        <v>34773.79</v>
      </c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28" customFormat="1" ht="14.25" customHeight="1" x14ac:dyDescent="0.25">
      <c r="A51" s="47" t="s">
        <v>13</v>
      </c>
      <c r="B51" s="67">
        <v>1</v>
      </c>
      <c r="C51" s="53"/>
      <c r="D51" s="53"/>
      <c r="E51" s="47"/>
      <c r="F51" s="47"/>
      <c r="G51" s="141">
        <f>SUM(G50:G50)</f>
        <v>40000</v>
      </c>
      <c r="H51" s="105">
        <f t="shared" ref="H51:L51" si="5">SUM(H50:H50)</f>
        <v>1148</v>
      </c>
      <c r="I51" s="141">
        <f>SUM(I50:I50)</f>
        <v>442.65</v>
      </c>
      <c r="J51" s="141">
        <f t="shared" si="5"/>
        <v>1216</v>
      </c>
      <c r="K51" s="141">
        <f>SUM(K50:K50)</f>
        <v>2419.56</v>
      </c>
      <c r="L51" s="141">
        <f t="shared" si="5"/>
        <v>5226.21</v>
      </c>
      <c r="M51" s="105">
        <f>SUM(M50:M50)</f>
        <v>34773.79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28" customFormat="1" x14ac:dyDescent="0.25">
      <c r="B52" s="11"/>
      <c r="C52" s="9"/>
      <c r="D52" s="9"/>
      <c r="G52" s="115"/>
      <c r="H52" s="114"/>
      <c r="I52" s="115"/>
      <c r="J52" s="115"/>
      <c r="K52" s="115"/>
      <c r="L52" s="115"/>
      <c r="M52" s="1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28" customFormat="1" x14ac:dyDescent="0.25">
      <c r="A53" s="27" t="s">
        <v>54</v>
      </c>
      <c r="B53" s="11"/>
      <c r="C53" s="9"/>
      <c r="D53" s="9"/>
      <c r="G53" s="115"/>
      <c r="H53" s="114"/>
      <c r="I53" s="115"/>
      <c r="J53" s="115"/>
      <c r="K53" s="138"/>
      <c r="L53" s="115"/>
      <c r="M53" s="1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28" customFormat="1" x14ac:dyDescent="0.25">
      <c r="A54" s="4" t="s">
        <v>22</v>
      </c>
      <c r="B54" s="4" t="s">
        <v>220</v>
      </c>
      <c r="C54" s="5" t="s">
        <v>67</v>
      </c>
      <c r="D54" s="5" t="s">
        <v>199</v>
      </c>
      <c r="E54" s="8">
        <v>44245</v>
      </c>
      <c r="F54" s="8" t="s">
        <v>100</v>
      </c>
      <c r="G54" s="138">
        <v>165000</v>
      </c>
      <c r="H54" s="138">
        <v>4735.5</v>
      </c>
      <c r="I54" s="138">
        <v>27413.040000000001</v>
      </c>
      <c r="J54" s="138">
        <v>4943.8</v>
      </c>
      <c r="K54" s="138">
        <v>25</v>
      </c>
      <c r="L54" s="138">
        <v>37117.339999999997</v>
      </c>
      <c r="M54" s="138">
        <v>127882.66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x14ac:dyDescent="0.25">
      <c r="A55" s="47" t="s">
        <v>13</v>
      </c>
      <c r="B55" s="67">
        <v>1</v>
      </c>
      <c r="C55" s="53"/>
      <c r="D55" s="53"/>
      <c r="E55" s="47"/>
      <c r="F55" s="47"/>
      <c r="G55" s="141">
        <f>SUM(G54:G54)</f>
        <v>165000</v>
      </c>
      <c r="H55" s="105">
        <f t="shared" ref="H55" si="6">SUM(H54:H54)</f>
        <v>4735.5</v>
      </c>
      <c r="I55" s="141">
        <f>SUM(I54)</f>
        <v>27413.040000000001</v>
      </c>
      <c r="J55" s="141">
        <f t="shared" ref="J55:L55" si="7">SUM(J54:J54)</f>
        <v>4943.8</v>
      </c>
      <c r="K55" s="141">
        <f>SUM(K54:K54)</f>
        <v>25</v>
      </c>
      <c r="L55" s="141">
        <f t="shared" si="7"/>
        <v>37117.339999999997</v>
      </c>
      <c r="M55" s="105">
        <f>SUM(M54:M54)</f>
        <v>127882.66</v>
      </c>
    </row>
    <row r="56" spans="1:237" x14ac:dyDescent="0.25">
      <c r="A56" s="28"/>
      <c r="B56" s="11"/>
      <c r="C56" s="9"/>
      <c r="D56" s="9"/>
      <c r="E56" s="28"/>
      <c r="F56" s="28"/>
      <c r="G56" s="115"/>
      <c r="H56" s="114"/>
      <c r="I56" s="115"/>
      <c r="J56" s="115"/>
      <c r="K56" s="115"/>
      <c r="L56" s="115"/>
      <c r="M56" s="114"/>
    </row>
    <row r="57" spans="1:237" s="28" customFormat="1" x14ac:dyDescent="0.25">
      <c r="A57" s="27" t="s">
        <v>55</v>
      </c>
      <c r="B57" s="11"/>
      <c r="C57" s="9"/>
      <c r="D57" s="9"/>
      <c r="G57" s="115"/>
      <c r="H57" s="114"/>
      <c r="I57" s="115"/>
      <c r="J57" s="115"/>
      <c r="K57" s="115"/>
      <c r="L57" s="115"/>
      <c r="M57" s="114"/>
      <c r="P57"/>
      <c r="Q57"/>
      <c r="R57"/>
      <c r="S57"/>
      <c r="T57"/>
      <c r="U57"/>
      <c r="V57"/>
      <c r="W57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237" s="28" customFormat="1" x14ac:dyDescent="0.25">
      <c r="A58" s="4" t="s">
        <v>23</v>
      </c>
      <c r="B58" s="4" t="s">
        <v>19</v>
      </c>
      <c r="C58" s="5" t="s">
        <v>67</v>
      </c>
      <c r="D58" s="5" t="s">
        <v>199</v>
      </c>
      <c r="E58" s="8">
        <v>44268</v>
      </c>
      <c r="F58" s="8" t="s">
        <v>100</v>
      </c>
      <c r="G58" s="138">
        <v>133000</v>
      </c>
      <c r="H58" s="138">
        <v>3817.1</v>
      </c>
      <c r="I58" s="138">
        <v>19489.68</v>
      </c>
      <c r="J58" s="138">
        <v>4043.2</v>
      </c>
      <c r="K58" s="138">
        <v>4019.45</v>
      </c>
      <c r="L58" s="138">
        <v>31369.43</v>
      </c>
      <c r="M58" s="138">
        <v>101630.57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237" s="28" customFormat="1" x14ac:dyDescent="0.25">
      <c r="A59" s="4" t="s">
        <v>56</v>
      </c>
      <c r="B59" s="4" t="s">
        <v>57</v>
      </c>
      <c r="C59" s="5" t="s">
        <v>67</v>
      </c>
      <c r="D59" s="5" t="s">
        <v>199</v>
      </c>
      <c r="E59" s="8">
        <v>44242</v>
      </c>
      <c r="F59" s="8" t="s">
        <v>100</v>
      </c>
      <c r="G59" s="138">
        <v>37000</v>
      </c>
      <c r="H59" s="138">
        <v>1061.9000000000001</v>
      </c>
      <c r="I59" s="138">
        <v>19.25</v>
      </c>
      <c r="J59" s="138">
        <v>1124.8</v>
      </c>
      <c r="K59" s="138">
        <v>25</v>
      </c>
      <c r="L59" s="138">
        <v>2230.9499999999998</v>
      </c>
      <c r="M59" s="138">
        <v>34769.050000000003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237" s="29" customFormat="1" ht="15.75" customHeight="1" x14ac:dyDescent="0.25">
      <c r="A60" s="47" t="s">
        <v>13</v>
      </c>
      <c r="B60" s="67">
        <v>2</v>
      </c>
      <c r="C60" s="53"/>
      <c r="D60" s="53"/>
      <c r="E60" s="47"/>
      <c r="F60" s="47"/>
      <c r="G60" s="141">
        <f>SUM(G58:G59)</f>
        <v>170000</v>
      </c>
      <c r="H60" s="105">
        <f t="shared" ref="H60" si="8">SUM(H58:H59)</f>
        <v>4879</v>
      </c>
      <c r="I60" s="141">
        <f>SUM(I58:I59)</f>
        <v>19508.93</v>
      </c>
      <c r="J60" s="141">
        <f t="shared" ref="J60:L60" si="9">SUM(J58:J59)</f>
        <v>5168</v>
      </c>
      <c r="K60" s="141">
        <f>SUM(K58:K59)</f>
        <v>4044.45</v>
      </c>
      <c r="L60" s="141">
        <f t="shared" si="9"/>
        <v>33600.379999999997</v>
      </c>
      <c r="M60" s="105">
        <f>SUM(M58:M59)</f>
        <v>136399.62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237" ht="18" customHeight="1" x14ac:dyDescent="0.25">
      <c r="A61" s="28"/>
      <c r="B61" s="11"/>
      <c r="C61" s="9"/>
      <c r="D61" s="9"/>
      <c r="E61" s="28"/>
      <c r="F61" s="28"/>
      <c r="G61" s="115"/>
      <c r="H61" s="114"/>
      <c r="I61" s="115"/>
      <c r="J61" s="115"/>
      <c r="K61" s="115"/>
      <c r="L61" s="115"/>
      <c r="M61" s="11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9"/>
      <c r="AR61" s="29"/>
      <c r="AS61" s="29"/>
      <c r="AT61" s="29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</row>
    <row r="62" spans="1:237" ht="12.75" customHeight="1" x14ac:dyDescent="0.25">
      <c r="A62" s="28" t="s">
        <v>110</v>
      </c>
      <c r="B62" s="27"/>
      <c r="C62" s="27"/>
      <c r="D62" s="27"/>
      <c r="E62" s="27"/>
      <c r="F62" s="27"/>
      <c r="G62" s="115"/>
      <c r="H62" s="114"/>
      <c r="I62" s="115"/>
      <c r="J62" s="115"/>
      <c r="K62" s="115"/>
      <c r="L62" s="115"/>
      <c r="M62" s="114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9"/>
      <c r="AR62" s="29"/>
      <c r="AS62" s="29"/>
      <c r="AT62" s="29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</row>
    <row r="63" spans="1:237" ht="18" customHeight="1" x14ac:dyDescent="0.25">
      <c r="A63" s="4" t="s">
        <v>24</v>
      </c>
      <c r="B63" s="4" t="s">
        <v>50</v>
      </c>
      <c r="C63" s="5" t="s">
        <v>67</v>
      </c>
      <c r="D63" s="5" t="s">
        <v>199</v>
      </c>
      <c r="E63" s="8">
        <v>44268</v>
      </c>
      <c r="F63" s="8" t="s">
        <v>100</v>
      </c>
      <c r="G63" s="138">
        <v>75000</v>
      </c>
      <c r="H63" s="138">
        <v>2152.5</v>
      </c>
      <c r="I63" s="138">
        <v>6309.38</v>
      </c>
      <c r="J63" s="138">
        <v>2280</v>
      </c>
      <c r="K63" s="138">
        <v>125</v>
      </c>
      <c r="L63" s="138">
        <v>10866.88</v>
      </c>
      <c r="M63" s="138">
        <v>64133.120000000003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</row>
    <row r="64" spans="1:237" ht="18" customHeight="1" x14ac:dyDescent="0.25">
      <c r="A64" s="47" t="s">
        <v>13</v>
      </c>
      <c r="B64" s="67">
        <v>1</v>
      </c>
      <c r="C64" s="53"/>
      <c r="D64" s="53"/>
      <c r="E64" s="47"/>
      <c r="F64" s="47"/>
      <c r="G64" s="141">
        <f>SUM(G63:G63)</f>
        <v>75000</v>
      </c>
      <c r="H64" s="105">
        <f t="shared" ref="H64" si="10">SUM(H63:H63)</f>
        <v>2152.5</v>
      </c>
      <c r="I64" s="141">
        <f>SUM(I63:I63)</f>
        <v>6309.38</v>
      </c>
      <c r="J64" s="141">
        <f t="shared" ref="J64" si="11">SUM(J63:J63)</f>
        <v>2280</v>
      </c>
      <c r="K64" s="141">
        <f>K63</f>
        <v>125</v>
      </c>
      <c r="L64" s="141">
        <f t="shared" ref="L64" si="12">SUM(L63:L63)</f>
        <v>10866.88</v>
      </c>
      <c r="M64" s="105">
        <f>SUM(M63:M63)</f>
        <v>64133.120000000003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9"/>
      <c r="AR64" s="29"/>
      <c r="AS64" s="29"/>
      <c r="AT64" s="29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</row>
    <row r="65" spans="1:669" ht="18" customHeight="1" x14ac:dyDescent="0.25">
      <c r="A65" s="28"/>
      <c r="B65" s="11"/>
      <c r="C65" s="9"/>
      <c r="D65" s="9"/>
      <c r="E65" s="28"/>
      <c r="F65" s="28"/>
      <c r="G65" s="115"/>
      <c r="H65" s="114"/>
      <c r="I65" s="115"/>
      <c r="J65" s="115"/>
      <c r="K65" s="115"/>
      <c r="L65" s="115"/>
      <c r="M65" s="11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669" s="29" customFormat="1" x14ac:dyDescent="0.25">
      <c r="A66" s="27" t="s">
        <v>58</v>
      </c>
      <c r="B66" s="11"/>
      <c r="C66" s="9"/>
      <c r="D66" s="9"/>
      <c r="E66" s="28"/>
      <c r="F66" s="28"/>
      <c r="G66" s="115"/>
      <c r="H66" s="114"/>
      <c r="I66" s="115"/>
      <c r="J66" s="115"/>
      <c r="K66" s="115"/>
      <c r="L66" s="115"/>
      <c r="M66" s="114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669" s="29" customFormat="1" x14ac:dyDescent="0.25">
      <c r="A67" s="25" t="s">
        <v>18</v>
      </c>
      <c r="B67" s="4" t="s">
        <v>19</v>
      </c>
      <c r="C67" s="5" t="s">
        <v>67</v>
      </c>
      <c r="D67" s="5" t="s">
        <v>199</v>
      </c>
      <c r="E67" s="8">
        <v>44256</v>
      </c>
      <c r="F67" s="8" t="s">
        <v>100</v>
      </c>
      <c r="G67" s="138">
        <v>133000</v>
      </c>
      <c r="H67" s="138">
        <v>3817.1</v>
      </c>
      <c r="I67" s="138">
        <v>19867.79</v>
      </c>
      <c r="J67" s="138">
        <v>4043.2</v>
      </c>
      <c r="K67" s="138">
        <v>25</v>
      </c>
      <c r="L67" s="138">
        <v>27753.09</v>
      </c>
      <c r="M67" s="138">
        <v>105246.91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669" s="29" customFormat="1" x14ac:dyDescent="0.25">
      <c r="A68" s="47" t="s">
        <v>13</v>
      </c>
      <c r="B68" s="67">
        <v>1</v>
      </c>
      <c r="C68" s="53"/>
      <c r="D68" s="53"/>
      <c r="E68" s="47"/>
      <c r="F68" s="47"/>
      <c r="G68" s="141">
        <f>SUM(G67:G67)</f>
        <v>133000</v>
      </c>
      <c r="H68" s="105">
        <f t="shared" ref="H68" si="13">SUM(H67:H67)</f>
        <v>3817.1</v>
      </c>
      <c r="I68" s="141">
        <f>SUM(I67:I67)</f>
        <v>19867.79</v>
      </c>
      <c r="J68" s="141">
        <f t="shared" ref="J68:L68" si="14">SUM(J67:J67)</f>
        <v>4043.2</v>
      </c>
      <c r="K68" s="141">
        <f>SUM(K67:K67)</f>
        <v>25</v>
      </c>
      <c r="L68" s="141">
        <f t="shared" si="14"/>
        <v>27753.09</v>
      </c>
      <c r="M68" s="105">
        <f>G68-L68</f>
        <v>105246.91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669" x14ac:dyDescent="0.25">
      <c r="A69" s="28"/>
      <c r="B69" s="11"/>
      <c r="C69" s="9"/>
      <c r="D69" s="9"/>
      <c r="E69" s="28"/>
      <c r="F69" s="28"/>
      <c r="G69" s="115"/>
      <c r="H69" s="114"/>
      <c r="I69" s="115"/>
      <c r="J69" s="115"/>
      <c r="K69" s="115"/>
      <c r="L69" s="115"/>
      <c r="M69" s="114"/>
    </row>
    <row r="70" spans="1:669" x14ac:dyDescent="0.25">
      <c r="A70" s="28" t="s">
        <v>203</v>
      </c>
      <c r="B70" s="11"/>
      <c r="C70" s="9"/>
      <c r="D70" s="9"/>
      <c r="E70" s="28"/>
      <c r="F70" s="28"/>
      <c r="G70" s="115"/>
      <c r="H70" s="114"/>
      <c r="I70" s="115"/>
      <c r="J70" s="115"/>
      <c r="K70" s="115"/>
      <c r="L70" s="115"/>
      <c r="M70" s="114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669" s="32" customFormat="1" ht="18" customHeight="1" x14ac:dyDescent="0.25">
      <c r="A71" t="s">
        <v>204</v>
      </c>
      <c r="B71" s="148" t="s">
        <v>205</v>
      </c>
      <c r="C71" s="5" t="s">
        <v>66</v>
      </c>
      <c r="D71" s="5" t="s">
        <v>199</v>
      </c>
      <c r="E71" s="7">
        <v>43617</v>
      </c>
      <c r="F71" s="3" t="s">
        <v>100</v>
      </c>
      <c r="G71" s="138">
        <v>57000</v>
      </c>
      <c r="H71" s="138">
        <v>1635.9</v>
      </c>
      <c r="I71" s="138">
        <v>2922.14</v>
      </c>
      <c r="J71" s="138">
        <v>1732.8</v>
      </c>
      <c r="K71" s="138">
        <v>1125</v>
      </c>
      <c r="L71" s="138">
        <v>7415.84</v>
      </c>
      <c r="M71" s="138">
        <v>49584.160000000003</v>
      </c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 s="35"/>
      <c r="IC71" s="35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</row>
    <row r="72" spans="1:669" ht="12.75" customHeight="1" x14ac:dyDescent="0.25">
      <c r="A72" t="s">
        <v>182</v>
      </c>
      <c r="B72" s="148" t="s">
        <v>183</v>
      </c>
      <c r="C72" s="5" t="s">
        <v>67</v>
      </c>
      <c r="D72" s="5" t="s">
        <v>199</v>
      </c>
      <c r="E72" s="7">
        <v>44713</v>
      </c>
      <c r="F72" s="3" t="s">
        <v>100</v>
      </c>
      <c r="G72" s="138">
        <v>40000</v>
      </c>
      <c r="H72" s="138">
        <v>1148</v>
      </c>
      <c r="I72" s="138">
        <v>442.65</v>
      </c>
      <c r="J72" s="138">
        <v>1216</v>
      </c>
      <c r="K72" s="138">
        <v>25</v>
      </c>
      <c r="L72" s="138">
        <v>2831.65</v>
      </c>
      <c r="M72" s="138">
        <v>37168.35</v>
      </c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IB72" s="35"/>
      <c r="IC72" s="35"/>
    </row>
    <row r="73" spans="1:669" s="36" customFormat="1" ht="18" customHeight="1" x14ac:dyDescent="0.25">
      <c r="A73" s="47" t="s">
        <v>13</v>
      </c>
      <c r="B73" s="69">
        <v>2</v>
      </c>
      <c r="C73" s="48"/>
      <c r="D73" s="48"/>
      <c r="E73" s="49"/>
      <c r="F73" s="49"/>
      <c r="G73" s="141">
        <f t="shared" ref="G73:M73" si="15">G71+G72</f>
        <v>97000</v>
      </c>
      <c r="H73" s="105">
        <f t="shared" si="15"/>
        <v>2783.9</v>
      </c>
      <c r="I73" s="141">
        <f>I71+I72</f>
        <v>3364.79</v>
      </c>
      <c r="J73" s="141">
        <f t="shared" si="15"/>
        <v>2948.8</v>
      </c>
      <c r="K73" s="141">
        <f>SUM(K71:K72)</f>
        <v>1150</v>
      </c>
      <c r="L73" s="141">
        <f t="shared" si="15"/>
        <v>10247.49</v>
      </c>
      <c r="M73" s="105">
        <f t="shared" si="15"/>
        <v>86752.510000000009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 s="35"/>
      <c r="IC73" s="35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</row>
    <row r="74" spans="1:669" x14ac:dyDescent="0.25">
      <c r="A74" s="29"/>
      <c r="B74" s="123"/>
      <c r="C74" s="15"/>
      <c r="D74" s="15"/>
      <c r="E74" s="77"/>
      <c r="F74" s="77"/>
      <c r="G74" s="142"/>
      <c r="H74" s="121"/>
      <c r="I74" s="142"/>
      <c r="J74" s="142"/>
      <c r="K74" s="142"/>
      <c r="L74" s="142"/>
      <c r="M74" s="121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669" s="28" customFormat="1" ht="15.75" x14ac:dyDescent="0.25">
      <c r="A75" s="29" t="s">
        <v>81</v>
      </c>
      <c r="B75" s="11"/>
      <c r="C75" s="9"/>
      <c r="D75" s="9"/>
      <c r="G75" s="143"/>
      <c r="H75" s="104"/>
      <c r="I75" s="143"/>
      <c r="J75" s="143"/>
      <c r="K75" s="143"/>
      <c r="L75" s="143"/>
      <c r="M75" s="14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 s="35"/>
      <c r="IC75" s="3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</row>
    <row r="76" spans="1:669" s="28" customFormat="1" ht="15.75" x14ac:dyDescent="0.25">
      <c r="A76" s="32" t="s">
        <v>75</v>
      </c>
      <c r="B76" s="74" t="s">
        <v>19</v>
      </c>
      <c r="C76" s="15" t="s">
        <v>67</v>
      </c>
      <c r="D76" s="15" t="s">
        <v>199</v>
      </c>
      <c r="E76" s="16">
        <v>44348</v>
      </c>
      <c r="F76" s="8" t="s">
        <v>100</v>
      </c>
      <c r="G76" s="138">
        <v>110000</v>
      </c>
      <c r="H76" s="138">
        <v>3157</v>
      </c>
      <c r="I76" s="138">
        <v>14457.62</v>
      </c>
      <c r="J76" s="138">
        <v>3344</v>
      </c>
      <c r="K76" s="138">
        <v>25</v>
      </c>
      <c r="L76" s="138">
        <v>20983.62</v>
      </c>
      <c r="M76" s="138">
        <v>89016.38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35"/>
      <c r="IC76" s="35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</row>
    <row r="77" spans="1:669" s="28" customFormat="1" ht="15.75" x14ac:dyDescent="0.25">
      <c r="A77" s="30" t="s">
        <v>13</v>
      </c>
      <c r="B77" s="17">
        <v>1</v>
      </c>
      <c r="C77" s="6"/>
      <c r="D77" s="6"/>
      <c r="E77" s="30"/>
      <c r="F77" s="30"/>
      <c r="G77" s="145">
        <f t="shared" ref="G77:L77" si="16">SUM(G76:G76)</f>
        <v>110000</v>
      </c>
      <c r="H77" s="108">
        <f t="shared" si="16"/>
        <v>3157</v>
      </c>
      <c r="I77" s="145">
        <f>SUM(I76:I76)</f>
        <v>14457.62</v>
      </c>
      <c r="J77" s="145">
        <f t="shared" si="16"/>
        <v>3344</v>
      </c>
      <c r="K77" s="145">
        <f>SUM(K76:K76)</f>
        <v>25</v>
      </c>
      <c r="L77" s="145">
        <f t="shared" si="16"/>
        <v>20983.62</v>
      </c>
      <c r="M77" s="108">
        <f>SUM(M76:M76)</f>
        <v>89016.38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 s="35"/>
      <c r="IC77" s="35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</row>
    <row r="78" spans="1:669" s="28" customFormat="1" ht="15.75" x14ac:dyDescent="0.25">
      <c r="B78" s="78"/>
      <c r="C78" s="5"/>
      <c r="D78" s="5"/>
      <c r="E78" s="8"/>
      <c r="F78" s="8"/>
      <c r="G78" s="115"/>
      <c r="H78" s="114"/>
      <c r="I78" s="115"/>
      <c r="J78" s="115"/>
      <c r="K78" s="115"/>
      <c r="L78" s="115"/>
      <c r="M78" s="1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35"/>
      <c r="IC78" s="35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</row>
    <row r="79" spans="1:669" s="28" customFormat="1" ht="15.75" x14ac:dyDescent="0.25">
      <c r="A79" s="27" t="s">
        <v>59</v>
      </c>
      <c r="B79" s="27"/>
      <c r="C79" s="27"/>
      <c r="D79" s="27"/>
      <c r="E79" s="27"/>
      <c r="F79" s="27"/>
      <c r="G79" s="115"/>
      <c r="H79" s="114"/>
      <c r="I79" s="115"/>
      <c r="J79" s="115"/>
      <c r="K79" s="115"/>
      <c r="L79" s="115"/>
      <c r="M79" s="11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 s="35"/>
      <c r="IC79" s="35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</row>
    <row r="80" spans="1:669" ht="18" customHeight="1" x14ac:dyDescent="0.25">
      <c r="A80" s="4" t="s">
        <v>35</v>
      </c>
      <c r="B80" s="4" t="s">
        <v>36</v>
      </c>
      <c r="C80" s="5" t="s">
        <v>67</v>
      </c>
      <c r="D80" s="5" t="s">
        <v>199</v>
      </c>
      <c r="E80" s="8">
        <v>44286</v>
      </c>
      <c r="F80" s="8" t="s">
        <v>100</v>
      </c>
      <c r="G80" s="138">
        <v>50000</v>
      </c>
      <c r="H80" s="138">
        <v>1435</v>
      </c>
      <c r="I80" s="138">
        <v>1854</v>
      </c>
      <c r="J80" s="138">
        <v>1520</v>
      </c>
      <c r="K80" s="138">
        <v>25</v>
      </c>
      <c r="L80" s="138">
        <v>4834</v>
      </c>
      <c r="M80" s="138">
        <v>45166</v>
      </c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IB80" s="35"/>
      <c r="IC80" s="35"/>
    </row>
    <row r="81" spans="1:669" ht="12.75" customHeight="1" x14ac:dyDescent="0.25">
      <c r="A81" s="4" t="s">
        <v>68</v>
      </c>
      <c r="B81" s="4" t="s">
        <v>36</v>
      </c>
      <c r="C81" s="5" t="s">
        <v>66</v>
      </c>
      <c r="D81" s="5" t="s">
        <v>199</v>
      </c>
      <c r="E81" s="8">
        <v>44256</v>
      </c>
      <c r="F81" s="8" t="s">
        <v>100</v>
      </c>
      <c r="G81" s="138">
        <v>44000</v>
      </c>
      <c r="H81" s="138">
        <v>1262.8</v>
      </c>
      <c r="I81" s="138">
        <v>1007.19</v>
      </c>
      <c r="J81" s="138">
        <v>1337.6</v>
      </c>
      <c r="K81" s="138">
        <v>8484.5</v>
      </c>
      <c r="L81" s="138">
        <v>12092.09</v>
      </c>
      <c r="M81" s="138">
        <v>31907.91</v>
      </c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669" s="32" customFormat="1" ht="17.25" customHeight="1" x14ac:dyDescent="0.25">
      <c r="A82" s="30" t="s">
        <v>13</v>
      </c>
      <c r="B82" s="10">
        <v>2</v>
      </c>
      <c r="C82" s="6"/>
      <c r="D82" s="6"/>
      <c r="E82" s="30"/>
      <c r="F82" s="30"/>
      <c r="G82" s="145">
        <f>SUM(G80:G80)+G81</f>
        <v>94000</v>
      </c>
      <c r="H82" s="108">
        <f>SUM(H80:H80)+H81</f>
        <v>2697.8</v>
      </c>
      <c r="I82" s="145">
        <f>SUM(I80:I80)+I81</f>
        <v>2861.19</v>
      </c>
      <c r="J82" s="145">
        <f>SUM(J80:J80)+J81</f>
        <v>2857.6</v>
      </c>
      <c r="K82" s="145">
        <f>SUM(K80:K81)</f>
        <v>8509.5</v>
      </c>
      <c r="L82" s="145">
        <f>SUM(L80:L80)+L81</f>
        <v>16926.09</v>
      </c>
      <c r="M82" s="108">
        <f>SUM(M80:M80)+M81</f>
        <v>77073.91</v>
      </c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</row>
    <row r="83" spans="1:669" s="32" customFormat="1" ht="15.75" x14ac:dyDescent="0.25">
      <c r="A83"/>
      <c r="B83" s="3"/>
      <c r="C83" s="3"/>
      <c r="D83" s="3"/>
      <c r="E83"/>
      <c r="F83"/>
      <c r="G83" s="143"/>
      <c r="H83" s="104"/>
      <c r="I83" s="143"/>
      <c r="J83" s="143"/>
      <c r="K83" s="143"/>
      <c r="L83" s="143"/>
      <c r="M83" s="10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</row>
    <row r="84" spans="1:669" s="36" customFormat="1" ht="15.75" x14ac:dyDescent="0.25">
      <c r="A84" s="29" t="s">
        <v>106</v>
      </c>
      <c r="B84" s="13"/>
      <c r="C84" s="14"/>
      <c r="D84" s="14"/>
      <c r="E84" s="29"/>
      <c r="F84" s="29"/>
      <c r="G84" s="142"/>
      <c r="H84" s="121"/>
      <c r="I84" s="142"/>
      <c r="J84" s="142"/>
      <c r="K84" s="142"/>
      <c r="L84" s="142"/>
      <c r="M84" s="121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32"/>
      <c r="AP84" s="32"/>
      <c r="AQ84" s="32"/>
      <c r="AR84" s="32"/>
      <c r="AS84" s="32"/>
      <c r="AT84" s="32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</row>
    <row r="85" spans="1:669" ht="15.75" x14ac:dyDescent="0.25">
      <c r="A85" s="4" t="s">
        <v>92</v>
      </c>
      <c r="B85" s="4" t="s">
        <v>188</v>
      </c>
      <c r="C85" s="5" t="s">
        <v>66</v>
      </c>
      <c r="D85" s="5" t="s">
        <v>199</v>
      </c>
      <c r="E85" s="8">
        <v>44440</v>
      </c>
      <c r="F85" s="8" t="s">
        <v>100</v>
      </c>
      <c r="G85" s="138">
        <v>165000</v>
      </c>
      <c r="H85" s="138">
        <v>4735.5</v>
      </c>
      <c r="I85" s="138">
        <v>27413.040000000001</v>
      </c>
      <c r="J85" s="138">
        <v>4943.8</v>
      </c>
      <c r="K85" s="138">
        <v>25</v>
      </c>
      <c r="L85" s="138">
        <v>37117.339999999997</v>
      </c>
      <c r="M85" s="138">
        <v>127882.66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</row>
    <row r="86" spans="1:669" ht="15.75" x14ac:dyDescent="0.25">
      <c r="A86" s="47" t="s">
        <v>13</v>
      </c>
      <c r="B86" s="67">
        <v>1</v>
      </c>
      <c r="C86" s="53"/>
      <c r="D86" s="53"/>
      <c r="E86" s="47"/>
      <c r="F86" s="47"/>
      <c r="G86" s="141">
        <f t="shared" ref="G86:M86" si="17">G85</f>
        <v>165000</v>
      </c>
      <c r="H86" s="105">
        <f t="shared" si="17"/>
        <v>4735.5</v>
      </c>
      <c r="I86" s="141">
        <f>I85</f>
        <v>27413.040000000001</v>
      </c>
      <c r="J86" s="141">
        <f t="shared" si="17"/>
        <v>4943.8</v>
      </c>
      <c r="K86" s="141">
        <f>K85</f>
        <v>25</v>
      </c>
      <c r="L86" s="141">
        <f t="shared" si="17"/>
        <v>37117.339999999997</v>
      </c>
      <c r="M86" s="105">
        <f t="shared" si="17"/>
        <v>127882.66</v>
      </c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</row>
    <row r="87" spans="1:669" s="32" customFormat="1" ht="15.75" x14ac:dyDescent="0.25">
      <c r="A87"/>
      <c r="B87" s="3"/>
      <c r="C87" s="3"/>
      <c r="D87" s="3"/>
      <c r="E87"/>
      <c r="F87"/>
      <c r="G87" s="143"/>
      <c r="H87" s="104"/>
      <c r="I87" s="143"/>
      <c r="J87" s="143"/>
      <c r="K87" s="143"/>
      <c r="L87" s="143"/>
      <c r="M87" s="104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125"/>
      <c r="AH87" s="125"/>
      <c r="AI87" s="125"/>
      <c r="AJ87" s="125"/>
      <c r="AK87" s="125"/>
      <c r="AL87" s="125"/>
      <c r="AM87" s="125"/>
      <c r="AN87" s="125"/>
      <c r="AO87"/>
      <c r="AP87"/>
      <c r="AQ87"/>
      <c r="AR87"/>
      <c r="AS87"/>
      <c r="AT87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669" s="36" customFormat="1" ht="12.75" customHeight="1" x14ac:dyDescent="0.25">
      <c r="A88" s="27" t="s">
        <v>91</v>
      </c>
      <c r="B88" s="27"/>
      <c r="C88" s="27"/>
      <c r="D88" s="27"/>
      <c r="E88" s="27"/>
      <c r="F88" s="27"/>
      <c r="G88" s="115"/>
      <c r="H88" s="114"/>
      <c r="I88" s="115"/>
      <c r="J88" s="115"/>
      <c r="K88" s="115"/>
      <c r="L88" s="115"/>
      <c r="M88" s="114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669" s="32" customFormat="1" ht="12.75" customHeight="1" x14ac:dyDescent="0.25">
      <c r="A89" s="4" t="s">
        <v>83</v>
      </c>
      <c r="B89" s="4" t="s">
        <v>84</v>
      </c>
      <c r="C89" s="2" t="s">
        <v>66</v>
      </c>
      <c r="D89" s="2" t="s">
        <v>199</v>
      </c>
      <c r="E89" s="8">
        <v>44317</v>
      </c>
      <c r="F89" s="8" t="s">
        <v>100</v>
      </c>
      <c r="G89" s="138">
        <v>32000</v>
      </c>
      <c r="H89" s="138">
        <v>918.4</v>
      </c>
      <c r="I89" s="138">
        <v>0</v>
      </c>
      <c r="J89" s="138">
        <v>972.8</v>
      </c>
      <c r="K89" s="138">
        <v>25</v>
      </c>
      <c r="L89" s="138">
        <v>1916.2</v>
      </c>
      <c r="M89" s="138">
        <v>30083.8</v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669" s="32" customFormat="1" ht="17.25" customHeight="1" x14ac:dyDescent="0.25">
      <c r="A90" s="4" t="s">
        <v>85</v>
      </c>
      <c r="B90" s="4" t="s">
        <v>84</v>
      </c>
      <c r="C90" s="2" t="s">
        <v>66</v>
      </c>
      <c r="D90" s="2" t="s">
        <v>199</v>
      </c>
      <c r="E90" s="8">
        <v>44318</v>
      </c>
      <c r="F90" s="8" t="s">
        <v>100</v>
      </c>
      <c r="G90" s="138">
        <v>32000</v>
      </c>
      <c r="H90" s="138">
        <v>918.4</v>
      </c>
      <c r="I90" s="138">
        <v>0</v>
      </c>
      <c r="J90" s="138">
        <v>972.8</v>
      </c>
      <c r="K90" s="138">
        <v>25</v>
      </c>
      <c r="L90" s="138">
        <v>1916.2</v>
      </c>
      <c r="M90" s="138">
        <v>30083.8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</row>
    <row r="91" spans="1:669" ht="12.75" customHeight="1" x14ac:dyDescent="0.25">
      <c r="A91" s="4" t="s">
        <v>86</v>
      </c>
      <c r="B91" s="4" t="s">
        <v>84</v>
      </c>
      <c r="C91" s="2" t="s">
        <v>66</v>
      </c>
      <c r="D91" s="2" t="s">
        <v>199</v>
      </c>
      <c r="E91" s="8">
        <v>44317</v>
      </c>
      <c r="F91" s="8" t="s">
        <v>100</v>
      </c>
      <c r="G91" s="138">
        <v>32000</v>
      </c>
      <c r="H91" s="138">
        <v>918.4</v>
      </c>
      <c r="I91" s="138">
        <v>0</v>
      </c>
      <c r="J91" s="138">
        <v>972.8</v>
      </c>
      <c r="K91" s="138">
        <v>175</v>
      </c>
      <c r="L91" s="138">
        <v>2066.1999999999998</v>
      </c>
      <c r="M91" s="138">
        <v>29933.8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669" s="36" customFormat="1" ht="15.75" x14ac:dyDescent="0.25">
      <c r="A92" s="4" t="s">
        <v>164</v>
      </c>
      <c r="B92" s="4" t="s">
        <v>187</v>
      </c>
      <c r="C92" s="2" t="s">
        <v>66</v>
      </c>
      <c r="D92" s="2" t="s">
        <v>199</v>
      </c>
      <c r="E92" s="8">
        <v>44652</v>
      </c>
      <c r="F92" s="8" t="s">
        <v>100</v>
      </c>
      <c r="G92" s="138">
        <v>32000</v>
      </c>
      <c r="H92" s="138">
        <v>918.4</v>
      </c>
      <c r="I92" s="138">
        <v>0</v>
      </c>
      <c r="J92" s="138">
        <v>972.8</v>
      </c>
      <c r="K92" s="138">
        <v>25</v>
      </c>
      <c r="L92" s="138">
        <v>1916.2</v>
      </c>
      <c r="M92" s="138">
        <v>30083.8</v>
      </c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125"/>
      <c r="AH92" s="125"/>
      <c r="AI92" s="125"/>
      <c r="AJ92" s="125"/>
      <c r="AK92" s="125"/>
      <c r="AL92" s="125"/>
      <c r="AM92" s="125"/>
      <c r="AN92" s="125"/>
      <c r="AO92"/>
      <c r="AP92"/>
      <c r="AQ92"/>
      <c r="AR92"/>
      <c r="AS92"/>
      <c r="AT92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669" ht="12.75" customHeight="1" x14ac:dyDescent="0.25">
      <c r="A93" s="30" t="s">
        <v>13</v>
      </c>
      <c r="B93" s="10">
        <v>4</v>
      </c>
      <c r="C93" s="6"/>
      <c r="D93" s="6"/>
      <c r="E93" s="30"/>
      <c r="F93" s="30"/>
      <c r="G93" s="145">
        <f>SUM(G89:G92)</f>
        <v>128000</v>
      </c>
      <c r="H93" s="108">
        <f>SUM(H89:H92)</f>
        <v>3673.6</v>
      </c>
      <c r="I93" s="145">
        <f>SUM(I89:I92)</f>
        <v>0</v>
      </c>
      <c r="J93" s="145">
        <f>SUM(J89:J92)</f>
        <v>3891.2</v>
      </c>
      <c r="K93" s="145">
        <f>SUM(K89:K92)</f>
        <v>250</v>
      </c>
      <c r="L93" s="145">
        <f t="shared" ref="L93:M93" si="18">SUM(L89:L92)</f>
        <v>7814.8</v>
      </c>
      <c r="M93" s="108">
        <f t="shared" si="18"/>
        <v>120185.2</v>
      </c>
    </row>
    <row r="94" spans="1:669" s="36" customFormat="1" ht="18" customHeight="1" x14ac:dyDescent="0.25">
      <c r="A94" s="28"/>
      <c r="B94" s="78"/>
      <c r="C94" s="5"/>
      <c r="D94" s="5"/>
      <c r="E94" s="8"/>
      <c r="F94" s="8"/>
      <c r="G94" s="115"/>
      <c r="H94" s="114"/>
      <c r="I94" s="115"/>
      <c r="J94" s="115"/>
      <c r="K94" s="115"/>
      <c r="L94" s="115"/>
      <c r="M94" s="114"/>
      <c r="N94" s="32"/>
      <c r="O94" s="32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</row>
    <row r="95" spans="1:669" ht="18" customHeight="1" x14ac:dyDescent="0.25">
      <c r="A95" s="29" t="s">
        <v>103</v>
      </c>
      <c r="B95" s="13"/>
      <c r="C95" s="14"/>
      <c r="D95" s="14"/>
      <c r="E95" s="29"/>
      <c r="F95" s="29"/>
      <c r="G95" s="121"/>
      <c r="H95" s="121"/>
      <c r="I95" s="142"/>
      <c r="J95" s="142"/>
      <c r="K95" s="121"/>
      <c r="L95" s="142"/>
      <c r="M95" s="121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</row>
    <row r="96" spans="1:669" ht="15.75" x14ac:dyDescent="0.25">
      <c r="A96" s="32" t="s">
        <v>104</v>
      </c>
      <c r="B96" s="74" t="s">
        <v>186</v>
      </c>
      <c r="C96" s="15" t="s">
        <v>66</v>
      </c>
      <c r="D96" s="15" t="s">
        <v>199</v>
      </c>
      <c r="E96" s="16">
        <v>44487</v>
      </c>
      <c r="F96" s="12" t="s">
        <v>100</v>
      </c>
      <c r="G96" s="138">
        <v>90000</v>
      </c>
      <c r="H96" s="138">
        <v>2583</v>
      </c>
      <c r="I96" s="138">
        <v>9753.1200000000008</v>
      </c>
      <c r="J96" s="138">
        <v>2736</v>
      </c>
      <c r="K96" s="138">
        <v>25</v>
      </c>
      <c r="L96" s="138">
        <v>15097.12</v>
      </c>
      <c r="M96" s="138">
        <v>74902.880000000005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  <c r="ML96" s="35"/>
      <c r="MM96" s="35"/>
      <c r="MN96" s="35"/>
      <c r="MO96" s="35"/>
      <c r="MP96" s="35"/>
      <c r="MQ96" s="35"/>
      <c r="MR96" s="35"/>
      <c r="MS96" s="35"/>
      <c r="MT96" s="35"/>
      <c r="MU96" s="35"/>
      <c r="MV96" s="35"/>
      <c r="MW96" s="35"/>
      <c r="MX96" s="35"/>
      <c r="MY96" s="35"/>
      <c r="MZ96" s="35"/>
      <c r="NA96" s="35"/>
      <c r="NB96" s="35"/>
      <c r="NC96" s="35"/>
      <c r="ND96" s="35"/>
      <c r="NE96" s="35"/>
      <c r="NF96" s="35"/>
      <c r="NG96" s="35"/>
      <c r="NH96" s="35"/>
      <c r="NI96" s="35"/>
      <c r="NJ96" s="35"/>
      <c r="NK96" s="35"/>
      <c r="NL96" s="35"/>
      <c r="NM96" s="35"/>
      <c r="NN96" s="35"/>
      <c r="NO96" s="35"/>
      <c r="NP96" s="35"/>
      <c r="NQ96" s="35"/>
      <c r="NR96" s="35"/>
      <c r="NS96" s="35"/>
      <c r="NT96" s="35"/>
      <c r="NU96" s="35"/>
      <c r="NV96" s="35"/>
      <c r="NW96" s="35"/>
      <c r="NX96" s="35"/>
      <c r="NY96" s="35"/>
      <c r="NZ96" s="35"/>
      <c r="OA96" s="35"/>
      <c r="OB96" s="35"/>
      <c r="OC96" s="35"/>
      <c r="OD96" s="35"/>
      <c r="OE96" s="35"/>
      <c r="OF96" s="35"/>
      <c r="OG96" s="35"/>
      <c r="OH96" s="35"/>
      <c r="OI96" s="35"/>
      <c r="OJ96" s="35"/>
      <c r="OK96" s="35"/>
      <c r="OL96" s="35"/>
      <c r="OM96" s="35"/>
      <c r="ON96" s="35"/>
      <c r="OO96" s="35"/>
      <c r="OP96" s="35"/>
      <c r="OQ96" s="35"/>
      <c r="OR96" s="35"/>
      <c r="OS96" s="35"/>
      <c r="OT96" s="35"/>
      <c r="OU96" s="35"/>
      <c r="OV96" s="35"/>
      <c r="OW96" s="35"/>
      <c r="OX96" s="35"/>
      <c r="OY96" s="35"/>
      <c r="OZ96" s="35"/>
      <c r="PA96" s="35"/>
      <c r="PB96" s="35"/>
      <c r="PC96" s="35"/>
      <c r="PD96" s="35"/>
      <c r="PE96" s="35"/>
      <c r="PF96" s="35"/>
      <c r="PG96" s="35"/>
      <c r="PH96" s="35"/>
      <c r="PI96" s="35"/>
      <c r="PJ96" s="35"/>
      <c r="PK96" s="35"/>
      <c r="PL96" s="35"/>
      <c r="PM96" s="35"/>
      <c r="PN96" s="35"/>
      <c r="PO96" s="35"/>
      <c r="PP96" s="35"/>
      <c r="PQ96" s="35"/>
      <c r="PR96" s="35"/>
      <c r="PS96" s="35"/>
      <c r="PT96" s="35"/>
      <c r="PU96" s="35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  <c r="QI96" s="35"/>
      <c r="QJ96" s="35"/>
      <c r="QK96" s="35"/>
      <c r="QL96" s="35"/>
      <c r="QM96" s="35"/>
      <c r="QN96" s="35"/>
      <c r="QO96" s="35"/>
      <c r="QP96" s="35"/>
      <c r="QQ96" s="35"/>
      <c r="QR96" s="35"/>
      <c r="QS96" s="35"/>
      <c r="QT96" s="35"/>
      <c r="QU96" s="35"/>
      <c r="QV96" s="35"/>
      <c r="QW96" s="35"/>
      <c r="QX96" s="35"/>
      <c r="QY96" s="35"/>
      <c r="QZ96" s="35"/>
      <c r="RA96" s="35"/>
      <c r="RB96" s="35"/>
      <c r="RC96" s="35"/>
      <c r="RD96" s="35"/>
      <c r="RE96" s="35"/>
      <c r="RF96" s="35"/>
      <c r="RG96" s="35"/>
      <c r="RH96" s="35"/>
      <c r="RI96" s="35"/>
      <c r="RJ96" s="35"/>
      <c r="RK96" s="35"/>
      <c r="RL96" s="35"/>
      <c r="RM96" s="35"/>
      <c r="RN96" s="35"/>
      <c r="RO96" s="35"/>
      <c r="RP96" s="35"/>
      <c r="RQ96" s="35"/>
      <c r="RR96" s="35"/>
      <c r="RS96" s="35"/>
      <c r="RT96" s="35"/>
      <c r="RU96" s="35"/>
      <c r="RV96" s="35"/>
      <c r="RW96" s="35"/>
      <c r="RX96" s="35"/>
      <c r="RY96" s="35"/>
      <c r="RZ96" s="35"/>
      <c r="SA96" s="35"/>
      <c r="SB96" s="35"/>
      <c r="SC96" s="35"/>
      <c r="SD96" s="35"/>
      <c r="SE96" s="35"/>
      <c r="SF96" s="35"/>
      <c r="SG96" s="35"/>
      <c r="SH96" s="35"/>
      <c r="SI96" s="35"/>
      <c r="SJ96" s="35"/>
      <c r="SK96" s="35"/>
      <c r="SL96" s="35"/>
      <c r="SM96" s="35"/>
      <c r="SN96" s="35"/>
      <c r="SO96" s="35"/>
      <c r="SP96" s="35"/>
      <c r="SQ96" s="35"/>
      <c r="SR96" s="35"/>
      <c r="SS96" s="35"/>
      <c r="ST96" s="35"/>
      <c r="SU96" s="35"/>
      <c r="SV96" s="35"/>
      <c r="SW96" s="35"/>
      <c r="SX96" s="35"/>
      <c r="SY96" s="35"/>
      <c r="SZ96" s="35"/>
      <c r="TA96" s="35"/>
      <c r="TB96" s="35"/>
      <c r="TC96" s="35"/>
      <c r="TD96" s="35"/>
      <c r="TE96" s="35"/>
      <c r="TF96" s="35"/>
      <c r="TG96" s="35"/>
      <c r="TH96" s="35"/>
      <c r="TI96" s="35"/>
      <c r="TJ96" s="35"/>
      <c r="TK96" s="35"/>
      <c r="TL96" s="35"/>
      <c r="TM96" s="35"/>
      <c r="TN96" s="35"/>
      <c r="TO96" s="35"/>
      <c r="TP96" s="35"/>
      <c r="TQ96" s="35"/>
      <c r="TR96" s="35"/>
      <c r="TS96" s="35"/>
      <c r="TT96" s="35"/>
      <c r="TU96" s="35"/>
      <c r="TV96" s="35"/>
      <c r="TW96" s="35"/>
      <c r="TX96" s="35"/>
      <c r="TY96" s="35"/>
      <c r="TZ96" s="35"/>
      <c r="UA96" s="35"/>
      <c r="UB96" s="35"/>
      <c r="UC96" s="35"/>
      <c r="UD96" s="35"/>
      <c r="UE96" s="35"/>
      <c r="UF96" s="35"/>
      <c r="UG96" s="35"/>
      <c r="UH96" s="35"/>
      <c r="UI96" s="35"/>
      <c r="UJ96" s="35"/>
      <c r="UK96" s="35"/>
      <c r="UL96" s="35"/>
      <c r="UM96" s="35"/>
      <c r="UN96" s="35"/>
      <c r="UO96" s="35"/>
      <c r="UP96" s="35"/>
      <c r="UQ96" s="35"/>
      <c r="UR96" s="35"/>
      <c r="US96" s="35"/>
      <c r="UT96" s="35"/>
      <c r="UU96" s="35"/>
      <c r="UV96" s="35"/>
      <c r="UW96" s="35"/>
      <c r="UX96" s="35"/>
      <c r="UY96" s="35"/>
      <c r="UZ96" s="35"/>
      <c r="VA96" s="35"/>
      <c r="VB96" s="35"/>
      <c r="VC96" s="35"/>
      <c r="VD96" s="35"/>
      <c r="VE96" s="35"/>
      <c r="VF96" s="35"/>
      <c r="VG96" s="35"/>
      <c r="VH96" s="35"/>
      <c r="VI96" s="35"/>
      <c r="VJ96" s="35"/>
      <c r="VK96" s="35"/>
      <c r="VL96" s="35"/>
      <c r="VM96" s="35"/>
      <c r="VN96" s="35"/>
      <c r="VO96" s="35"/>
      <c r="VP96" s="35"/>
      <c r="VQ96" s="35"/>
      <c r="VR96" s="35"/>
      <c r="VS96" s="35"/>
      <c r="VT96" s="35"/>
      <c r="VU96" s="35"/>
      <c r="VV96" s="35"/>
      <c r="VW96" s="35"/>
      <c r="VX96" s="35"/>
      <c r="VY96" s="35"/>
      <c r="VZ96" s="35"/>
      <c r="WA96" s="35"/>
      <c r="WB96" s="35"/>
      <c r="WC96" s="35"/>
      <c r="WD96" s="35"/>
      <c r="WE96" s="35"/>
      <c r="WF96" s="35"/>
      <c r="WG96" s="35"/>
      <c r="WH96" s="35"/>
      <c r="WI96" s="35"/>
      <c r="WJ96" s="35"/>
      <c r="WK96" s="35"/>
      <c r="WL96" s="35"/>
      <c r="WM96" s="35"/>
      <c r="WN96" s="35"/>
      <c r="WO96" s="35"/>
      <c r="WP96" s="35"/>
      <c r="WQ96" s="35"/>
      <c r="WR96" s="35"/>
      <c r="WS96" s="35"/>
      <c r="WT96" s="35"/>
      <c r="WU96" s="35"/>
      <c r="WV96" s="35"/>
      <c r="WW96" s="35"/>
      <c r="WX96" s="35"/>
      <c r="WY96" s="35"/>
      <c r="WZ96" s="35"/>
      <c r="XA96" s="35"/>
      <c r="XB96" s="35"/>
      <c r="XC96" s="35"/>
      <c r="XD96" s="35"/>
      <c r="XE96" s="35"/>
      <c r="XF96" s="35"/>
      <c r="XG96" s="35"/>
      <c r="XH96" s="35"/>
      <c r="XI96" s="35"/>
      <c r="XJ96" s="35"/>
      <c r="XK96" s="35"/>
      <c r="XL96" s="35"/>
      <c r="XM96" s="35"/>
      <c r="XN96" s="35"/>
      <c r="XO96" s="35"/>
      <c r="XP96" s="35"/>
      <c r="XQ96" s="35"/>
      <c r="XR96" s="35"/>
      <c r="XS96" s="35"/>
      <c r="XT96" s="35"/>
      <c r="XU96" s="35"/>
      <c r="XV96" s="35"/>
      <c r="XW96" s="35"/>
      <c r="XX96" s="35"/>
      <c r="XY96" s="35"/>
      <c r="XZ96" s="35"/>
      <c r="YA96" s="35"/>
      <c r="YB96" s="35"/>
      <c r="YC96" s="35"/>
      <c r="YD96" s="35"/>
      <c r="YE96" s="35"/>
      <c r="YF96" s="35"/>
      <c r="YG96" s="35"/>
      <c r="YH96" s="35"/>
      <c r="YI96" s="35"/>
      <c r="YJ96" s="35"/>
      <c r="YK96" s="35"/>
      <c r="YL96" s="35"/>
      <c r="YM96" s="35"/>
      <c r="YN96" s="35"/>
      <c r="YO96" s="35"/>
      <c r="YP96" s="35"/>
      <c r="YQ96" s="35"/>
      <c r="YR96" s="35"/>
      <c r="YS96" s="35"/>
    </row>
    <row r="97" spans="1:669" ht="15.75" x14ac:dyDescent="0.25">
      <c r="A97" s="47" t="s">
        <v>13</v>
      </c>
      <c r="B97" s="67">
        <v>1</v>
      </c>
      <c r="C97" s="48"/>
      <c r="D97" s="48"/>
      <c r="E97" s="66"/>
      <c r="F97" s="65"/>
      <c r="G97" s="105">
        <f>G96</f>
        <v>90000</v>
      </c>
      <c r="H97" s="105">
        <f t="shared" ref="H97:L97" si="19">H96</f>
        <v>2583</v>
      </c>
      <c r="I97" s="144">
        <f>I96</f>
        <v>9753.1200000000008</v>
      </c>
      <c r="J97" s="141">
        <f t="shared" si="19"/>
        <v>2736</v>
      </c>
      <c r="K97" s="105">
        <f>K96</f>
        <v>25</v>
      </c>
      <c r="L97" s="141">
        <f t="shared" si="19"/>
        <v>15097.12</v>
      </c>
      <c r="M97" s="105">
        <f>M96</f>
        <v>74902.880000000005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  <c r="PH97" s="35"/>
      <c r="PI97" s="35"/>
      <c r="PJ97" s="35"/>
      <c r="PK97" s="35"/>
      <c r="PL97" s="35"/>
      <c r="PM97" s="35"/>
      <c r="PN97" s="35"/>
      <c r="PO97" s="35"/>
      <c r="PP97" s="35"/>
      <c r="PQ97" s="35"/>
      <c r="PR97" s="35"/>
      <c r="PS97" s="35"/>
      <c r="PT97" s="35"/>
      <c r="PU97" s="35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  <c r="QI97" s="35"/>
      <c r="QJ97" s="35"/>
      <c r="QK97" s="35"/>
      <c r="QL97" s="35"/>
      <c r="QM97" s="35"/>
      <c r="QN97" s="35"/>
      <c r="QO97" s="35"/>
      <c r="QP97" s="35"/>
      <c r="QQ97" s="35"/>
      <c r="QR97" s="35"/>
      <c r="QS97" s="35"/>
      <c r="QT97" s="35"/>
      <c r="QU97" s="35"/>
      <c r="QV97" s="35"/>
      <c r="QW97" s="35"/>
      <c r="QX97" s="35"/>
      <c r="QY97" s="35"/>
      <c r="QZ97" s="35"/>
      <c r="RA97" s="35"/>
      <c r="RB97" s="35"/>
      <c r="RC97" s="35"/>
      <c r="RD97" s="35"/>
      <c r="RE97" s="35"/>
      <c r="RF97" s="35"/>
      <c r="RG97" s="35"/>
      <c r="RH97" s="35"/>
      <c r="RI97" s="35"/>
      <c r="RJ97" s="35"/>
      <c r="RK97" s="35"/>
      <c r="RL97" s="35"/>
      <c r="RM97" s="35"/>
      <c r="RN97" s="35"/>
      <c r="RO97" s="35"/>
      <c r="RP97" s="35"/>
      <c r="RQ97" s="35"/>
      <c r="RR97" s="35"/>
      <c r="RS97" s="35"/>
      <c r="RT97" s="35"/>
      <c r="RU97" s="35"/>
      <c r="RV97" s="35"/>
      <c r="RW97" s="35"/>
      <c r="RX97" s="35"/>
      <c r="RY97" s="35"/>
      <c r="RZ97" s="35"/>
      <c r="SA97" s="35"/>
      <c r="SB97" s="35"/>
      <c r="SC97" s="35"/>
      <c r="SD97" s="35"/>
      <c r="SE97" s="35"/>
      <c r="SF97" s="35"/>
      <c r="SG97" s="35"/>
      <c r="SH97" s="35"/>
      <c r="SI97" s="35"/>
      <c r="SJ97" s="35"/>
      <c r="SK97" s="35"/>
      <c r="SL97" s="35"/>
      <c r="SM97" s="35"/>
      <c r="SN97" s="35"/>
      <c r="SO97" s="35"/>
      <c r="SP97" s="35"/>
      <c r="SQ97" s="35"/>
      <c r="SR97" s="35"/>
      <c r="SS97" s="35"/>
      <c r="ST97" s="35"/>
      <c r="SU97" s="35"/>
      <c r="SV97" s="35"/>
      <c r="SW97" s="35"/>
      <c r="SX97" s="35"/>
      <c r="SY97" s="35"/>
      <c r="SZ97" s="35"/>
      <c r="TA97" s="35"/>
      <c r="TB97" s="35"/>
      <c r="TC97" s="35"/>
      <c r="TD97" s="35"/>
      <c r="TE97" s="35"/>
      <c r="TF97" s="35"/>
      <c r="TG97" s="35"/>
      <c r="TH97" s="35"/>
      <c r="TI97" s="35"/>
      <c r="TJ97" s="35"/>
      <c r="TK97" s="35"/>
      <c r="TL97" s="35"/>
      <c r="TM97" s="35"/>
      <c r="TN97" s="35"/>
      <c r="TO97" s="35"/>
      <c r="TP97" s="35"/>
      <c r="TQ97" s="35"/>
      <c r="TR97" s="35"/>
      <c r="TS97" s="35"/>
      <c r="TT97" s="35"/>
      <c r="TU97" s="35"/>
      <c r="TV97" s="35"/>
      <c r="TW97" s="35"/>
      <c r="TX97" s="35"/>
      <c r="TY97" s="35"/>
      <c r="TZ97" s="35"/>
      <c r="UA97" s="35"/>
      <c r="UB97" s="35"/>
      <c r="UC97" s="35"/>
      <c r="UD97" s="35"/>
      <c r="UE97" s="35"/>
      <c r="UF97" s="35"/>
      <c r="UG97" s="35"/>
      <c r="UH97" s="35"/>
      <c r="UI97" s="35"/>
      <c r="UJ97" s="35"/>
      <c r="UK97" s="35"/>
      <c r="UL97" s="35"/>
      <c r="UM97" s="35"/>
      <c r="UN97" s="35"/>
      <c r="UO97" s="35"/>
      <c r="UP97" s="35"/>
      <c r="UQ97" s="35"/>
      <c r="UR97" s="35"/>
      <c r="US97" s="35"/>
      <c r="UT97" s="35"/>
      <c r="UU97" s="35"/>
      <c r="UV97" s="35"/>
      <c r="UW97" s="35"/>
      <c r="UX97" s="35"/>
      <c r="UY97" s="35"/>
      <c r="UZ97" s="35"/>
      <c r="VA97" s="35"/>
      <c r="VB97" s="35"/>
      <c r="VC97" s="35"/>
      <c r="VD97" s="35"/>
      <c r="VE97" s="35"/>
      <c r="VF97" s="35"/>
      <c r="VG97" s="35"/>
      <c r="VH97" s="35"/>
      <c r="VI97" s="35"/>
      <c r="VJ97" s="35"/>
      <c r="VK97" s="35"/>
      <c r="VL97" s="35"/>
      <c r="VM97" s="35"/>
      <c r="VN97" s="35"/>
      <c r="VO97" s="35"/>
      <c r="VP97" s="35"/>
      <c r="VQ97" s="35"/>
      <c r="VR97" s="35"/>
      <c r="VS97" s="35"/>
      <c r="VT97" s="35"/>
      <c r="VU97" s="35"/>
      <c r="VV97" s="35"/>
      <c r="VW97" s="35"/>
      <c r="VX97" s="35"/>
      <c r="VY97" s="35"/>
      <c r="VZ97" s="35"/>
      <c r="WA97" s="35"/>
      <c r="WB97" s="35"/>
      <c r="WC97" s="35"/>
      <c r="WD97" s="35"/>
      <c r="WE97" s="35"/>
      <c r="WF97" s="35"/>
      <c r="WG97" s="35"/>
      <c r="WH97" s="35"/>
      <c r="WI97" s="35"/>
      <c r="WJ97" s="35"/>
      <c r="WK97" s="35"/>
      <c r="WL97" s="35"/>
      <c r="WM97" s="35"/>
      <c r="WN97" s="35"/>
      <c r="WO97" s="35"/>
      <c r="WP97" s="35"/>
      <c r="WQ97" s="35"/>
      <c r="WR97" s="35"/>
      <c r="WS97" s="35"/>
      <c r="WT97" s="35"/>
      <c r="WU97" s="35"/>
      <c r="WV97" s="35"/>
      <c r="WW97" s="35"/>
      <c r="WX97" s="35"/>
      <c r="WY97" s="35"/>
      <c r="WZ97" s="35"/>
      <c r="XA97" s="35"/>
      <c r="XB97" s="35"/>
      <c r="XC97" s="35"/>
      <c r="XD97" s="35"/>
      <c r="XE97" s="35"/>
      <c r="XF97" s="35"/>
      <c r="XG97" s="35"/>
      <c r="XH97" s="35"/>
      <c r="XI97" s="35"/>
      <c r="XJ97" s="35"/>
      <c r="XK97" s="35"/>
      <c r="XL97" s="35"/>
      <c r="XM97" s="35"/>
      <c r="XN97" s="35"/>
      <c r="XO97" s="35"/>
      <c r="XP97" s="35"/>
      <c r="XQ97" s="35"/>
      <c r="XR97" s="35"/>
      <c r="XS97" s="35"/>
      <c r="XT97" s="35"/>
      <c r="XU97" s="35"/>
      <c r="XV97" s="35"/>
      <c r="XW97" s="35"/>
      <c r="XX97" s="35"/>
      <c r="XY97" s="35"/>
      <c r="XZ97" s="35"/>
      <c r="YA97" s="35"/>
      <c r="YB97" s="35"/>
      <c r="YC97" s="35"/>
      <c r="YD97" s="35"/>
      <c r="YE97" s="35"/>
      <c r="YF97" s="35"/>
      <c r="YG97" s="35"/>
      <c r="YH97" s="35"/>
      <c r="YI97" s="35"/>
      <c r="YJ97" s="35"/>
      <c r="YK97" s="35"/>
      <c r="YL97" s="35"/>
      <c r="YM97" s="35"/>
      <c r="YN97" s="35"/>
      <c r="YO97" s="35"/>
      <c r="YP97" s="35"/>
      <c r="YQ97" s="35"/>
      <c r="YR97" s="35"/>
      <c r="YS97" s="35"/>
    </row>
    <row r="98" spans="1:669" ht="15.75" x14ac:dyDescent="0.25">
      <c r="A98" s="28"/>
      <c r="B98" s="11"/>
      <c r="C98" s="5"/>
      <c r="D98" s="5"/>
      <c r="E98" s="7"/>
      <c r="F98" s="3"/>
      <c r="G98" s="114"/>
      <c r="H98" s="114"/>
      <c r="I98" s="115"/>
      <c r="J98" s="115"/>
      <c r="K98" s="114"/>
      <c r="L98" s="115"/>
      <c r="M98" s="114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  <c r="VQ98" s="35"/>
      <c r="VR98" s="35"/>
      <c r="VS98" s="35"/>
      <c r="VT98" s="35"/>
      <c r="VU98" s="35"/>
      <c r="VV98" s="35"/>
      <c r="VW98" s="35"/>
      <c r="VX98" s="35"/>
      <c r="VY98" s="35"/>
      <c r="VZ98" s="35"/>
      <c r="WA98" s="35"/>
      <c r="WB98" s="35"/>
      <c r="WC98" s="35"/>
      <c r="WD98" s="35"/>
      <c r="WE98" s="35"/>
      <c r="WF98" s="35"/>
      <c r="WG98" s="35"/>
      <c r="WH98" s="35"/>
      <c r="WI98" s="35"/>
      <c r="WJ98" s="35"/>
      <c r="WK98" s="35"/>
      <c r="WL98" s="35"/>
      <c r="WM98" s="35"/>
      <c r="WN98" s="35"/>
      <c r="WO98" s="35"/>
      <c r="WP98" s="35"/>
      <c r="WQ98" s="35"/>
      <c r="WR98" s="35"/>
      <c r="WS98" s="35"/>
      <c r="WT98" s="35"/>
      <c r="WU98" s="35"/>
      <c r="WV98" s="35"/>
      <c r="WW98" s="35"/>
      <c r="WX98" s="35"/>
      <c r="WY98" s="35"/>
      <c r="WZ98" s="35"/>
      <c r="XA98" s="35"/>
      <c r="XB98" s="35"/>
      <c r="XC98" s="35"/>
      <c r="XD98" s="35"/>
      <c r="XE98" s="35"/>
      <c r="XF98" s="35"/>
      <c r="XG98" s="35"/>
      <c r="XH98" s="35"/>
      <c r="XI98" s="35"/>
      <c r="XJ98" s="35"/>
      <c r="XK98" s="35"/>
      <c r="XL98" s="35"/>
      <c r="XM98" s="35"/>
      <c r="XN98" s="35"/>
      <c r="XO98" s="35"/>
      <c r="XP98" s="35"/>
      <c r="XQ98" s="35"/>
      <c r="XR98" s="35"/>
      <c r="XS98" s="35"/>
      <c r="XT98" s="35"/>
      <c r="XU98" s="35"/>
      <c r="XV98" s="35"/>
      <c r="XW98" s="35"/>
      <c r="XX98" s="35"/>
      <c r="XY98" s="35"/>
      <c r="XZ98" s="35"/>
      <c r="YA98" s="35"/>
      <c r="YB98" s="35"/>
      <c r="YC98" s="35"/>
      <c r="YD98" s="35"/>
      <c r="YE98" s="35"/>
      <c r="YF98" s="35"/>
      <c r="YG98" s="35"/>
      <c r="YH98" s="35"/>
      <c r="YI98" s="35"/>
      <c r="YJ98" s="35"/>
      <c r="YK98" s="35"/>
      <c r="YL98" s="35"/>
      <c r="YM98" s="35"/>
      <c r="YN98" s="35"/>
      <c r="YO98" s="35"/>
      <c r="YP98" s="35"/>
      <c r="YQ98" s="35"/>
      <c r="YR98" s="35"/>
      <c r="YS98" s="35"/>
    </row>
    <row r="99" spans="1:669" ht="15" customHeight="1" x14ac:dyDescent="0.25">
      <c r="A99" s="28" t="s">
        <v>206</v>
      </c>
      <c r="B99" s="11"/>
      <c r="C99" s="5"/>
      <c r="D99" s="5"/>
      <c r="E99" s="7"/>
      <c r="F99" s="3"/>
      <c r="G99" s="114"/>
      <c r="H99" s="114"/>
      <c r="I99" s="115"/>
      <c r="J99" s="115"/>
      <c r="K99" s="114"/>
      <c r="L99" s="115"/>
      <c r="M99" s="114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/>
      <c r="JO99" s="35"/>
      <c r="JP99" s="35"/>
      <c r="JQ99" s="35"/>
      <c r="JR99" s="35"/>
      <c r="JS99" s="35"/>
      <c r="JT99" s="35"/>
      <c r="JU99" s="35"/>
      <c r="JV99" s="35"/>
      <c r="JW99" s="35"/>
      <c r="JX99" s="35"/>
      <c r="JY99" s="35"/>
      <c r="JZ99" s="35"/>
      <c r="KA99" s="35"/>
      <c r="KB99" s="35"/>
      <c r="KC99" s="35"/>
      <c r="KD99" s="35"/>
      <c r="KE99" s="35"/>
      <c r="KF99" s="35"/>
      <c r="KG99" s="35"/>
      <c r="KH99" s="35"/>
      <c r="KI99" s="35"/>
      <c r="KJ99" s="35"/>
      <c r="KK99" s="35"/>
      <c r="KL99" s="35"/>
      <c r="KM99" s="35"/>
      <c r="KN99" s="35"/>
      <c r="KO99" s="35"/>
      <c r="KP99" s="35"/>
      <c r="KQ99" s="35"/>
      <c r="KR99" s="35"/>
      <c r="KS99" s="35"/>
      <c r="KT99" s="35"/>
      <c r="KU99" s="35"/>
      <c r="KV99" s="35"/>
      <c r="KW99" s="35"/>
      <c r="KX99" s="35"/>
      <c r="KY99" s="35"/>
      <c r="KZ99" s="35"/>
      <c r="LA99" s="35"/>
      <c r="LB99" s="35"/>
      <c r="LC99" s="35"/>
      <c r="LD99" s="35"/>
      <c r="LE99" s="35"/>
      <c r="LF99" s="35"/>
      <c r="LG99" s="35"/>
      <c r="LH99" s="35"/>
      <c r="LI99" s="35"/>
      <c r="LJ99" s="35"/>
      <c r="LK99" s="35"/>
      <c r="LL99" s="35"/>
      <c r="LM99" s="35"/>
      <c r="LN99" s="35"/>
      <c r="LO99" s="35"/>
      <c r="LP99" s="35"/>
      <c r="LQ99" s="35"/>
      <c r="LR99" s="35"/>
      <c r="LS99" s="35"/>
      <c r="LT99" s="35"/>
      <c r="LU99" s="35"/>
      <c r="LV99" s="35"/>
      <c r="LW99" s="35"/>
      <c r="LX99" s="35"/>
      <c r="LY99" s="35"/>
      <c r="LZ99" s="35"/>
      <c r="MA99" s="35"/>
      <c r="MB99" s="35"/>
      <c r="MC99" s="35"/>
      <c r="MD99" s="35"/>
      <c r="ME99" s="35"/>
      <c r="MF99" s="35"/>
      <c r="MG99" s="35"/>
      <c r="MH99" s="35"/>
      <c r="MI99" s="35"/>
      <c r="MJ99" s="35"/>
      <c r="MK99" s="35"/>
      <c r="ML99" s="35"/>
      <c r="MM99" s="35"/>
      <c r="MN99" s="35"/>
      <c r="MO99" s="35"/>
      <c r="MP99" s="35"/>
      <c r="MQ99" s="35"/>
      <c r="MR99" s="35"/>
      <c r="MS99" s="35"/>
      <c r="MT99" s="35"/>
      <c r="MU99" s="35"/>
      <c r="MV99" s="35"/>
      <c r="MW99" s="35"/>
      <c r="MX99" s="35"/>
      <c r="MY99" s="35"/>
      <c r="MZ99" s="35"/>
      <c r="NA99" s="35"/>
      <c r="NB99" s="35"/>
      <c r="NC99" s="35"/>
      <c r="ND99" s="35"/>
      <c r="NE99" s="35"/>
      <c r="NF99" s="35"/>
      <c r="NG99" s="35"/>
      <c r="NH99" s="35"/>
      <c r="NI99" s="35"/>
      <c r="NJ99" s="35"/>
      <c r="NK99" s="35"/>
      <c r="NL99" s="35"/>
      <c r="NM99" s="35"/>
      <c r="NN99" s="35"/>
      <c r="NO99" s="35"/>
      <c r="NP99" s="35"/>
      <c r="NQ99" s="35"/>
      <c r="NR99" s="35"/>
      <c r="NS99" s="35"/>
      <c r="NT99" s="35"/>
      <c r="NU99" s="35"/>
      <c r="NV99" s="35"/>
      <c r="NW99" s="35"/>
      <c r="NX99" s="35"/>
      <c r="NY99" s="35"/>
      <c r="NZ99" s="35"/>
      <c r="OA99" s="35"/>
      <c r="OB99" s="35"/>
      <c r="OC99" s="35"/>
      <c r="OD99" s="35"/>
      <c r="OE99" s="35"/>
      <c r="OF99" s="35"/>
      <c r="OG99" s="35"/>
      <c r="OH99" s="35"/>
      <c r="OI99" s="35"/>
      <c r="OJ99" s="35"/>
      <c r="OK99" s="35"/>
      <c r="OL99" s="35"/>
      <c r="OM99" s="35"/>
      <c r="ON99" s="35"/>
      <c r="OO99" s="35"/>
      <c r="OP99" s="35"/>
      <c r="OQ99" s="35"/>
      <c r="OR99" s="35"/>
      <c r="OS99" s="35"/>
      <c r="OT99" s="35"/>
      <c r="OU99" s="35"/>
      <c r="OV99" s="35"/>
      <c r="OW99" s="35"/>
      <c r="OX99" s="35"/>
      <c r="OY99" s="35"/>
      <c r="OZ99" s="35"/>
      <c r="PA99" s="35"/>
      <c r="PB99" s="35"/>
      <c r="PC99" s="35"/>
      <c r="PD99" s="35"/>
      <c r="PE99" s="35"/>
      <c r="PF99" s="35"/>
      <c r="PG99" s="35"/>
      <c r="PH99" s="35"/>
      <c r="PI99" s="35"/>
      <c r="PJ99" s="35"/>
      <c r="PK99" s="35"/>
      <c r="PL99" s="35"/>
      <c r="PM99" s="35"/>
      <c r="PN99" s="35"/>
      <c r="PO99" s="35"/>
      <c r="PP99" s="35"/>
      <c r="PQ99" s="35"/>
      <c r="PR99" s="35"/>
      <c r="PS99" s="35"/>
      <c r="PT99" s="35"/>
      <c r="PU99" s="35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  <c r="QI99" s="35"/>
      <c r="QJ99" s="35"/>
      <c r="QK99" s="35"/>
      <c r="QL99" s="35"/>
      <c r="QM99" s="35"/>
      <c r="QN99" s="35"/>
      <c r="QO99" s="35"/>
      <c r="QP99" s="35"/>
      <c r="QQ99" s="35"/>
      <c r="QR99" s="35"/>
      <c r="QS99" s="35"/>
      <c r="QT99" s="35"/>
      <c r="QU99" s="35"/>
      <c r="QV99" s="35"/>
      <c r="QW99" s="35"/>
      <c r="QX99" s="35"/>
      <c r="QY99" s="35"/>
      <c r="QZ99" s="35"/>
      <c r="RA99" s="35"/>
      <c r="RB99" s="35"/>
      <c r="RC99" s="35"/>
      <c r="RD99" s="35"/>
      <c r="RE99" s="35"/>
      <c r="RF99" s="35"/>
      <c r="RG99" s="35"/>
      <c r="RH99" s="35"/>
      <c r="RI99" s="35"/>
      <c r="RJ99" s="35"/>
      <c r="RK99" s="35"/>
      <c r="RL99" s="35"/>
      <c r="RM99" s="35"/>
      <c r="RN99" s="35"/>
      <c r="RO99" s="35"/>
      <c r="RP99" s="35"/>
      <c r="RQ99" s="35"/>
      <c r="RR99" s="35"/>
      <c r="RS99" s="35"/>
      <c r="RT99" s="35"/>
      <c r="RU99" s="35"/>
      <c r="RV99" s="35"/>
      <c r="RW99" s="35"/>
      <c r="RX99" s="35"/>
      <c r="RY99" s="35"/>
      <c r="RZ99" s="35"/>
      <c r="SA99" s="35"/>
      <c r="SB99" s="35"/>
      <c r="SC99" s="35"/>
      <c r="SD99" s="35"/>
      <c r="SE99" s="35"/>
      <c r="SF99" s="35"/>
      <c r="SG99" s="35"/>
      <c r="SH99" s="35"/>
      <c r="SI99" s="35"/>
      <c r="SJ99" s="35"/>
      <c r="SK99" s="35"/>
      <c r="SL99" s="35"/>
      <c r="SM99" s="35"/>
      <c r="SN99" s="35"/>
      <c r="SO99" s="35"/>
      <c r="SP99" s="35"/>
      <c r="SQ99" s="35"/>
      <c r="SR99" s="35"/>
      <c r="SS99" s="35"/>
      <c r="ST99" s="35"/>
      <c r="SU99" s="35"/>
      <c r="SV99" s="35"/>
      <c r="SW99" s="35"/>
      <c r="SX99" s="35"/>
      <c r="SY99" s="35"/>
      <c r="SZ99" s="35"/>
      <c r="TA99" s="35"/>
      <c r="TB99" s="35"/>
      <c r="TC99" s="35"/>
      <c r="TD99" s="35"/>
      <c r="TE99" s="35"/>
      <c r="TF99" s="35"/>
      <c r="TG99" s="35"/>
      <c r="TH99" s="35"/>
      <c r="TI99" s="35"/>
      <c r="TJ99" s="35"/>
      <c r="TK99" s="35"/>
      <c r="TL99" s="35"/>
      <c r="TM99" s="35"/>
      <c r="TN99" s="35"/>
      <c r="TO99" s="35"/>
      <c r="TP99" s="35"/>
      <c r="TQ99" s="35"/>
      <c r="TR99" s="35"/>
      <c r="TS99" s="35"/>
      <c r="TT99" s="35"/>
      <c r="TU99" s="35"/>
      <c r="TV99" s="35"/>
      <c r="TW99" s="35"/>
      <c r="TX99" s="35"/>
      <c r="TY99" s="35"/>
      <c r="TZ99" s="35"/>
      <c r="UA99" s="35"/>
      <c r="UB99" s="35"/>
      <c r="UC99" s="35"/>
      <c r="UD99" s="35"/>
      <c r="UE99" s="35"/>
      <c r="UF99" s="35"/>
      <c r="UG99" s="35"/>
      <c r="UH99" s="35"/>
      <c r="UI99" s="35"/>
      <c r="UJ99" s="35"/>
      <c r="UK99" s="35"/>
      <c r="UL99" s="35"/>
      <c r="UM99" s="35"/>
      <c r="UN99" s="35"/>
      <c r="UO99" s="35"/>
      <c r="UP99" s="35"/>
      <c r="UQ99" s="35"/>
      <c r="UR99" s="35"/>
      <c r="US99" s="35"/>
      <c r="UT99" s="35"/>
      <c r="UU99" s="35"/>
      <c r="UV99" s="35"/>
      <c r="UW99" s="35"/>
      <c r="UX99" s="35"/>
      <c r="UY99" s="35"/>
      <c r="UZ99" s="35"/>
      <c r="VA99" s="35"/>
      <c r="VB99" s="35"/>
      <c r="VC99" s="35"/>
      <c r="VD99" s="35"/>
      <c r="VE99" s="35"/>
      <c r="VF99" s="35"/>
      <c r="VG99" s="35"/>
      <c r="VH99" s="35"/>
      <c r="VI99" s="35"/>
      <c r="VJ99" s="35"/>
      <c r="VK99" s="35"/>
      <c r="VL99" s="35"/>
      <c r="VM99" s="35"/>
      <c r="VN99" s="35"/>
      <c r="VO99" s="35"/>
      <c r="VP99" s="35"/>
      <c r="VQ99" s="35"/>
      <c r="VR99" s="35"/>
      <c r="VS99" s="35"/>
      <c r="VT99" s="35"/>
      <c r="VU99" s="35"/>
      <c r="VV99" s="35"/>
      <c r="VW99" s="35"/>
      <c r="VX99" s="35"/>
      <c r="VY99" s="35"/>
      <c r="VZ99" s="35"/>
      <c r="WA99" s="35"/>
      <c r="WB99" s="35"/>
      <c r="WC99" s="35"/>
      <c r="WD99" s="35"/>
      <c r="WE99" s="35"/>
      <c r="WF99" s="35"/>
      <c r="WG99" s="35"/>
      <c r="WH99" s="35"/>
      <c r="WI99" s="35"/>
      <c r="WJ99" s="35"/>
      <c r="WK99" s="35"/>
      <c r="WL99" s="35"/>
      <c r="WM99" s="35"/>
      <c r="WN99" s="35"/>
      <c r="WO99" s="35"/>
      <c r="WP99" s="35"/>
      <c r="WQ99" s="35"/>
      <c r="WR99" s="35"/>
      <c r="WS99" s="35"/>
      <c r="WT99" s="35"/>
      <c r="WU99" s="35"/>
      <c r="WV99" s="35"/>
      <c r="WW99" s="35"/>
      <c r="WX99" s="35"/>
      <c r="WY99" s="35"/>
      <c r="WZ99" s="35"/>
      <c r="XA99" s="35"/>
      <c r="XB99" s="35"/>
      <c r="XC99" s="35"/>
      <c r="XD99" s="35"/>
      <c r="XE99" s="35"/>
      <c r="XF99" s="35"/>
      <c r="XG99" s="35"/>
      <c r="XH99" s="35"/>
      <c r="XI99" s="35"/>
      <c r="XJ99" s="35"/>
      <c r="XK99" s="35"/>
      <c r="XL99" s="35"/>
      <c r="XM99" s="35"/>
      <c r="XN99" s="35"/>
      <c r="XO99" s="35"/>
      <c r="XP99" s="35"/>
      <c r="XQ99" s="35"/>
      <c r="XR99" s="35"/>
      <c r="XS99" s="35"/>
      <c r="XT99" s="35"/>
      <c r="XU99" s="35"/>
      <c r="XV99" s="35"/>
      <c r="XW99" s="35"/>
      <c r="XX99" s="35"/>
      <c r="XY99" s="35"/>
      <c r="XZ99" s="35"/>
      <c r="YA99" s="35"/>
      <c r="YB99" s="35"/>
      <c r="YC99" s="35"/>
      <c r="YD99" s="35"/>
      <c r="YE99" s="35"/>
      <c r="YF99" s="35"/>
      <c r="YG99" s="35"/>
      <c r="YH99" s="35"/>
      <c r="YI99" s="35"/>
      <c r="YJ99" s="35"/>
      <c r="YK99" s="35"/>
      <c r="YL99" s="35"/>
      <c r="YM99" s="35"/>
      <c r="YN99" s="35"/>
      <c r="YO99" s="35"/>
      <c r="YP99" s="35"/>
      <c r="YQ99" s="35"/>
      <c r="YR99" s="35"/>
      <c r="YS99" s="35"/>
    </row>
    <row r="100" spans="1:669" ht="12.75" customHeight="1" x14ac:dyDescent="0.25">
      <c r="A100" s="32" t="s">
        <v>29</v>
      </c>
      <c r="B100" s="74" t="s">
        <v>16</v>
      </c>
      <c r="C100" s="15" t="s">
        <v>66</v>
      </c>
      <c r="D100" s="15" t="s">
        <v>199</v>
      </c>
      <c r="E100" s="16">
        <v>41275</v>
      </c>
      <c r="F100" s="12" t="s">
        <v>100</v>
      </c>
      <c r="G100" s="138">
        <v>42500</v>
      </c>
      <c r="H100" s="138">
        <v>1219.75</v>
      </c>
      <c r="I100" s="138">
        <v>795.49</v>
      </c>
      <c r="J100" s="138">
        <v>1292</v>
      </c>
      <c r="K100" s="138">
        <v>937.5</v>
      </c>
      <c r="L100" s="138">
        <v>4244.74</v>
      </c>
      <c r="M100" s="138">
        <v>38255.26</v>
      </c>
    </row>
    <row r="101" spans="1:669" ht="12.75" customHeight="1" x14ac:dyDescent="0.25">
      <c r="A101" s="47" t="s">
        <v>13</v>
      </c>
      <c r="B101" s="69">
        <v>1</v>
      </c>
      <c r="C101" s="48"/>
      <c r="D101" s="48"/>
      <c r="E101" s="49"/>
      <c r="F101" s="49"/>
      <c r="G101" s="141">
        <f t="shared" ref="G101:M101" si="20">G100</f>
        <v>42500</v>
      </c>
      <c r="H101" s="105">
        <f t="shared" si="20"/>
        <v>1219.75</v>
      </c>
      <c r="I101" s="144">
        <f>I100</f>
        <v>795.49</v>
      </c>
      <c r="J101" s="141">
        <f t="shared" si="20"/>
        <v>1292</v>
      </c>
      <c r="K101" s="141">
        <f>K100</f>
        <v>937.5</v>
      </c>
      <c r="L101" s="141">
        <f t="shared" si="20"/>
        <v>4244.74</v>
      </c>
      <c r="M101" s="105">
        <f t="shared" si="20"/>
        <v>38255.26</v>
      </c>
    </row>
    <row r="102" spans="1:669" ht="18" customHeight="1" x14ac:dyDescent="0.25">
      <c r="A102" s="29"/>
      <c r="B102" s="123"/>
      <c r="C102" s="15"/>
      <c r="D102" s="15"/>
      <c r="E102" s="77"/>
      <c r="F102" s="77"/>
      <c r="G102" s="142"/>
      <c r="H102" s="121"/>
      <c r="I102" s="142"/>
      <c r="J102" s="142"/>
      <c r="K102" s="142"/>
      <c r="L102" s="142"/>
      <c r="M102" s="121"/>
    </row>
    <row r="103" spans="1:669" ht="14.25" customHeight="1" x14ac:dyDescent="0.25">
      <c r="A103" s="29" t="s">
        <v>144</v>
      </c>
      <c r="B103" s="13"/>
      <c r="C103" s="14"/>
      <c r="D103" s="14"/>
      <c r="E103" s="29"/>
      <c r="F103" s="29"/>
      <c r="G103" s="121"/>
      <c r="H103" s="121"/>
      <c r="I103" s="142"/>
      <c r="J103" s="142"/>
      <c r="K103" s="121"/>
      <c r="L103" s="142"/>
      <c r="M103" s="121"/>
    </row>
    <row r="104" spans="1:669" s="47" customFormat="1" ht="18.75" customHeight="1" x14ac:dyDescent="0.25">
      <c r="A104" t="s">
        <v>127</v>
      </c>
      <c r="B104" s="4" t="s">
        <v>128</v>
      </c>
      <c r="C104" s="5" t="s">
        <v>66</v>
      </c>
      <c r="D104" s="5" t="s">
        <v>199</v>
      </c>
      <c r="E104" s="8">
        <v>44593</v>
      </c>
      <c r="F104" s="8" t="s">
        <v>100</v>
      </c>
      <c r="G104" s="138">
        <v>110000</v>
      </c>
      <c r="H104" s="138">
        <v>3157</v>
      </c>
      <c r="I104" s="138">
        <v>14457.62</v>
      </c>
      <c r="J104" s="138">
        <v>3344</v>
      </c>
      <c r="K104" s="138">
        <v>6625</v>
      </c>
      <c r="L104" s="138">
        <v>27583.62</v>
      </c>
      <c r="M104" s="138">
        <v>82416.38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8"/>
      <c r="JK104" s="28"/>
      <c r="JL104" s="28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  <c r="KD104" s="28"/>
      <c r="KE104" s="28"/>
      <c r="KF104" s="28"/>
      <c r="KG104" s="28"/>
      <c r="KH104" s="28"/>
      <c r="KI104" s="28"/>
      <c r="KJ104" s="28"/>
      <c r="KK104" s="28"/>
      <c r="KL104" s="28"/>
      <c r="KM104" s="28"/>
      <c r="KN104" s="28"/>
      <c r="KO104" s="28"/>
      <c r="KP104" s="28"/>
      <c r="KQ104" s="28"/>
      <c r="KR104" s="28"/>
      <c r="KS104" s="28"/>
      <c r="KT104" s="28"/>
      <c r="KU104" s="28"/>
      <c r="KV104" s="28"/>
      <c r="KW104" s="28"/>
      <c r="KX104" s="28"/>
      <c r="KY104" s="28"/>
      <c r="KZ104" s="28"/>
      <c r="LA104" s="28"/>
      <c r="LB104" s="28"/>
      <c r="LC104" s="28"/>
      <c r="LD104" s="28"/>
      <c r="LE104" s="28"/>
      <c r="LF104" s="28"/>
      <c r="LG104" s="28"/>
      <c r="LH104" s="28"/>
      <c r="LI104" s="28"/>
      <c r="LJ104" s="28"/>
      <c r="LK104" s="28"/>
      <c r="LL104" s="28"/>
      <c r="LM104" s="28"/>
      <c r="LN104" s="28"/>
      <c r="LO104" s="28"/>
      <c r="LP104" s="28"/>
      <c r="LQ104" s="28"/>
      <c r="LR104" s="28"/>
      <c r="LS104" s="28"/>
      <c r="LT104" s="28"/>
      <c r="LU104" s="28"/>
      <c r="LV104" s="28"/>
      <c r="LW104" s="28"/>
      <c r="LX104" s="28"/>
      <c r="LY104" s="28"/>
      <c r="LZ104" s="28"/>
      <c r="MA104" s="28"/>
      <c r="MB104" s="28"/>
      <c r="MC104" s="28"/>
      <c r="MD104" s="28"/>
      <c r="ME104" s="28"/>
      <c r="MF104" s="28"/>
      <c r="MG104" s="28"/>
      <c r="MH104" s="28"/>
      <c r="MI104" s="28"/>
      <c r="MJ104" s="28"/>
      <c r="MK104" s="28"/>
      <c r="ML104" s="28"/>
      <c r="MM104" s="28"/>
      <c r="MN104" s="28"/>
      <c r="MO104" s="28"/>
      <c r="MP104" s="28"/>
      <c r="MQ104" s="28"/>
      <c r="MR104" s="28"/>
      <c r="MS104" s="28"/>
      <c r="MT104" s="28"/>
      <c r="MU104" s="28"/>
      <c r="MV104" s="28"/>
      <c r="MW104" s="28"/>
      <c r="MX104" s="28"/>
      <c r="MY104" s="28"/>
      <c r="MZ104" s="28"/>
      <c r="NA104" s="28"/>
      <c r="NB104" s="28"/>
      <c r="NC104" s="28"/>
      <c r="ND104" s="28"/>
      <c r="NE104" s="28"/>
      <c r="NF104" s="28"/>
      <c r="NG104" s="28"/>
      <c r="NH104" s="28"/>
      <c r="NI104" s="28"/>
      <c r="NJ104" s="28"/>
      <c r="NK104" s="28"/>
      <c r="NL104" s="28"/>
      <c r="NM104" s="28"/>
      <c r="NN104" s="28"/>
      <c r="NO104" s="28"/>
      <c r="NP104" s="28"/>
      <c r="NQ104" s="28"/>
      <c r="NR104" s="28"/>
      <c r="NS104" s="28"/>
      <c r="NT104" s="28"/>
      <c r="NU104" s="28"/>
      <c r="NV104" s="28"/>
      <c r="NW104" s="28"/>
      <c r="NX104" s="28"/>
      <c r="NY104" s="28"/>
      <c r="NZ104" s="28"/>
      <c r="OA104" s="28"/>
      <c r="OB104" s="28"/>
      <c r="OC104" s="28"/>
      <c r="OD104" s="28"/>
      <c r="OE104" s="28"/>
      <c r="OF104" s="28"/>
      <c r="OG104" s="28"/>
      <c r="OH104" s="28"/>
      <c r="OI104" s="28"/>
      <c r="OJ104" s="28"/>
      <c r="OK104" s="28"/>
      <c r="OL104" s="28"/>
      <c r="OM104" s="28"/>
      <c r="ON104" s="28"/>
      <c r="OO104" s="28"/>
      <c r="OP104" s="28"/>
      <c r="OQ104" s="28"/>
      <c r="OR104" s="28"/>
      <c r="OS104" s="28"/>
      <c r="OT104" s="28"/>
      <c r="OU104" s="28"/>
      <c r="OV104" s="28"/>
      <c r="OW104" s="28"/>
      <c r="OX104" s="28"/>
      <c r="OY104" s="28"/>
      <c r="OZ104" s="28"/>
      <c r="PA104" s="28"/>
      <c r="PB104" s="28"/>
      <c r="PC104" s="28"/>
      <c r="PD104" s="28"/>
      <c r="PE104" s="28"/>
      <c r="PF104" s="28"/>
      <c r="PG104" s="28"/>
      <c r="PH104" s="28"/>
      <c r="PI104" s="28"/>
      <c r="PJ104" s="28"/>
      <c r="PK104" s="28"/>
      <c r="PL104" s="28"/>
      <c r="PM104" s="28"/>
      <c r="PN104" s="28"/>
      <c r="PO104" s="28"/>
      <c r="PP104" s="28"/>
      <c r="PQ104" s="28"/>
      <c r="PR104" s="28"/>
      <c r="PS104" s="28"/>
      <c r="PT104" s="28"/>
      <c r="PU104" s="28"/>
      <c r="PV104" s="28"/>
      <c r="PW104" s="28"/>
      <c r="PX104" s="28"/>
      <c r="PY104" s="28"/>
      <c r="PZ104" s="28"/>
      <c r="QA104" s="28"/>
      <c r="QB104" s="28"/>
      <c r="QC104" s="28"/>
      <c r="QD104" s="28"/>
      <c r="QE104" s="28"/>
      <c r="QF104" s="28"/>
      <c r="QG104" s="28"/>
      <c r="QH104" s="28"/>
      <c r="QI104" s="28"/>
      <c r="QJ104" s="28"/>
      <c r="QK104" s="28"/>
      <c r="QL104" s="28"/>
      <c r="QM104" s="28"/>
      <c r="QN104" s="28"/>
      <c r="QO104" s="28"/>
      <c r="QP104" s="28"/>
      <c r="QQ104" s="28"/>
      <c r="QR104" s="28"/>
      <c r="QS104" s="28"/>
      <c r="QT104" s="28"/>
      <c r="QU104" s="28"/>
      <c r="QV104" s="28"/>
      <c r="QW104" s="28"/>
      <c r="QX104" s="28"/>
      <c r="QY104" s="28"/>
      <c r="QZ104" s="28"/>
      <c r="RA104" s="28"/>
      <c r="RB104" s="28"/>
      <c r="RC104" s="28"/>
      <c r="RD104" s="28"/>
      <c r="RE104" s="28"/>
      <c r="RF104" s="28"/>
      <c r="RG104" s="28"/>
      <c r="RH104" s="28"/>
      <c r="RI104" s="28"/>
      <c r="RJ104" s="28"/>
      <c r="RK104" s="28"/>
      <c r="RL104" s="28"/>
      <c r="RM104" s="28"/>
      <c r="RN104" s="28"/>
      <c r="RO104" s="28"/>
      <c r="RP104" s="28"/>
      <c r="RQ104" s="28"/>
      <c r="RR104" s="28"/>
      <c r="RS104" s="28"/>
      <c r="RT104" s="28"/>
      <c r="RU104" s="28"/>
      <c r="RV104" s="28"/>
      <c r="RW104" s="28"/>
      <c r="RX104" s="28"/>
      <c r="RY104" s="28"/>
      <c r="RZ104" s="28"/>
      <c r="SA104" s="28"/>
      <c r="SB104" s="28"/>
      <c r="SC104" s="28"/>
      <c r="SD104" s="28"/>
      <c r="SE104" s="28"/>
      <c r="SF104" s="28"/>
      <c r="SG104" s="28"/>
      <c r="SH104" s="28"/>
      <c r="SI104" s="28"/>
      <c r="SJ104" s="28"/>
      <c r="SK104" s="28"/>
      <c r="SL104" s="28"/>
      <c r="SM104" s="28"/>
      <c r="SN104" s="28"/>
      <c r="SO104" s="28"/>
      <c r="SP104" s="28"/>
      <c r="SQ104" s="28"/>
      <c r="SR104" s="28"/>
      <c r="SS104" s="28"/>
      <c r="ST104" s="28"/>
      <c r="SU104" s="28"/>
      <c r="SV104" s="28"/>
      <c r="SW104" s="28"/>
      <c r="SX104" s="28"/>
      <c r="SY104" s="28"/>
      <c r="SZ104" s="28"/>
      <c r="TA104" s="28"/>
      <c r="TB104" s="28"/>
      <c r="TC104" s="28"/>
      <c r="TD104" s="28"/>
      <c r="TE104" s="28"/>
      <c r="TF104" s="28"/>
      <c r="TG104" s="28"/>
      <c r="TH104" s="28"/>
      <c r="TI104" s="28"/>
      <c r="TJ104" s="28"/>
      <c r="TK104" s="28"/>
      <c r="TL104" s="28"/>
      <c r="TM104" s="28"/>
      <c r="TN104" s="28"/>
      <c r="TO104" s="28"/>
      <c r="TP104" s="28"/>
      <c r="TQ104" s="28"/>
      <c r="TR104" s="28"/>
      <c r="TS104" s="28"/>
      <c r="TT104" s="28"/>
      <c r="TU104" s="28"/>
      <c r="TV104" s="28"/>
      <c r="TW104" s="28"/>
      <c r="TX104" s="28"/>
    </row>
    <row r="105" spans="1:669" s="28" customFormat="1" ht="20.25" customHeight="1" x14ac:dyDescent="0.25">
      <c r="A105" s="47" t="s">
        <v>13</v>
      </c>
      <c r="B105" s="67">
        <v>1</v>
      </c>
      <c r="C105" s="48"/>
      <c r="D105" s="48"/>
      <c r="E105" s="66"/>
      <c r="F105" s="65"/>
      <c r="G105" s="105">
        <f>SUM(G104)</f>
        <v>110000</v>
      </c>
      <c r="H105" s="105">
        <f t="shared" ref="H105:M105" si="21">SUM(H104)</f>
        <v>3157</v>
      </c>
      <c r="I105" s="105">
        <f>SUM(I104)</f>
        <v>14457.62</v>
      </c>
      <c r="J105" s="105">
        <f t="shared" si="21"/>
        <v>3344</v>
      </c>
      <c r="K105" s="105">
        <f>SUM(K104)</f>
        <v>6625</v>
      </c>
      <c r="L105" s="105">
        <f t="shared" si="21"/>
        <v>27583.62</v>
      </c>
      <c r="M105" s="105">
        <f t="shared" si="21"/>
        <v>82416.38</v>
      </c>
    </row>
    <row r="106" spans="1:669" s="28" customFormat="1" ht="18" customHeight="1" x14ac:dyDescent="0.25">
      <c r="B106" s="11"/>
      <c r="C106" s="5"/>
      <c r="D106" s="5"/>
      <c r="E106" s="7"/>
      <c r="F106" s="3"/>
      <c r="G106" s="114"/>
      <c r="H106" s="114"/>
      <c r="I106" s="114"/>
      <c r="J106" s="114"/>
      <c r="K106" s="114"/>
      <c r="L106" s="114"/>
      <c r="M106" s="114"/>
    </row>
    <row r="107" spans="1:669" ht="12.75" customHeight="1" x14ac:dyDescent="0.25">
      <c r="A107" s="28" t="s">
        <v>73</v>
      </c>
      <c r="C107" s="9"/>
      <c r="D107" s="9"/>
      <c r="E107" s="28"/>
      <c r="F107" s="28"/>
      <c r="G107" s="115"/>
      <c r="H107" s="114"/>
      <c r="I107" s="115"/>
      <c r="J107" s="115"/>
      <c r="K107" s="115"/>
      <c r="L107" s="115"/>
      <c r="M107" s="114"/>
    </row>
    <row r="108" spans="1:669" s="36" customFormat="1" ht="12.75" customHeight="1" x14ac:dyDescent="0.25">
      <c r="A108" t="s">
        <v>74</v>
      </c>
      <c r="B108" s="148" t="s">
        <v>16</v>
      </c>
      <c r="C108" s="5" t="s">
        <v>66</v>
      </c>
      <c r="D108" s="5" t="s">
        <v>199</v>
      </c>
      <c r="E108" s="7">
        <v>44362</v>
      </c>
      <c r="F108" s="8" t="s">
        <v>100</v>
      </c>
      <c r="G108" s="138">
        <v>33000</v>
      </c>
      <c r="H108" s="138">
        <v>947.1</v>
      </c>
      <c r="I108" s="138">
        <v>0</v>
      </c>
      <c r="J108" s="138">
        <v>1003.2</v>
      </c>
      <c r="K108" s="138">
        <v>25</v>
      </c>
      <c r="L108" s="138">
        <v>1975.3</v>
      </c>
      <c r="M108" s="138">
        <v>31024.7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</row>
    <row r="109" spans="1:669" ht="12.75" customHeight="1" x14ac:dyDescent="0.25">
      <c r="A109" s="47" t="s">
        <v>13</v>
      </c>
      <c r="B109" s="67">
        <v>1</v>
      </c>
      <c r="C109" s="53"/>
      <c r="D109" s="53"/>
      <c r="E109" s="66"/>
      <c r="F109" s="66"/>
      <c r="G109" s="141">
        <f>G108</f>
        <v>33000</v>
      </c>
      <c r="H109" s="105">
        <f>H108</f>
        <v>947.1</v>
      </c>
      <c r="I109" s="141">
        <f>I108</f>
        <v>0</v>
      </c>
      <c r="J109" s="141">
        <f>J108</f>
        <v>1003.2</v>
      </c>
      <c r="K109" s="141">
        <f>K108</f>
        <v>25</v>
      </c>
      <c r="L109" s="141">
        <v>1975.3</v>
      </c>
      <c r="M109" s="105">
        <f>M108</f>
        <v>31024.7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669" ht="12.75" customHeight="1" x14ac:dyDescent="0.25">
      <c r="A110" s="28"/>
      <c r="B110" s="11"/>
      <c r="C110" s="9"/>
      <c r="D110" s="9"/>
      <c r="E110" s="7"/>
      <c r="F110" s="7"/>
      <c r="G110" s="115"/>
      <c r="H110" s="114"/>
      <c r="I110" s="115"/>
      <c r="J110" s="115"/>
      <c r="K110" s="115"/>
      <c r="L110" s="115"/>
      <c r="M110" s="114"/>
    </row>
    <row r="111" spans="1:669" ht="12.75" customHeight="1" x14ac:dyDescent="0.25">
      <c r="A111" s="28" t="s">
        <v>107</v>
      </c>
      <c r="B111" s="78"/>
      <c r="C111" s="5"/>
      <c r="D111" s="5"/>
      <c r="E111" s="8"/>
      <c r="F111" s="8"/>
      <c r="G111" s="115"/>
      <c r="H111" s="114"/>
      <c r="I111" s="115"/>
      <c r="J111" s="115"/>
      <c r="K111" s="115"/>
      <c r="L111" s="115"/>
      <c r="M111" s="114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669" s="36" customFormat="1" ht="18" customHeight="1" x14ac:dyDescent="0.25">
      <c r="A112" t="s">
        <v>108</v>
      </c>
      <c r="B112" s="4" t="s">
        <v>16</v>
      </c>
      <c r="C112" s="5" t="s">
        <v>67</v>
      </c>
      <c r="D112" s="5" t="s">
        <v>199</v>
      </c>
      <c r="E112" s="8">
        <v>44562</v>
      </c>
      <c r="F112" s="8" t="s">
        <v>100</v>
      </c>
      <c r="G112" s="138">
        <v>40000</v>
      </c>
      <c r="H112" s="138">
        <v>1148</v>
      </c>
      <c r="I112" s="138">
        <v>442.65</v>
      </c>
      <c r="J112" s="138">
        <v>1216</v>
      </c>
      <c r="K112" s="138">
        <v>25</v>
      </c>
      <c r="L112" s="138">
        <v>2831.65</v>
      </c>
      <c r="M112" s="138">
        <v>37168.35</v>
      </c>
      <c r="N112" s="32"/>
      <c r="O112" s="32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5"/>
      <c r="JQ112" s="35"/>
      <c r="JR112" s="35"/>
      <c r="JS112" s="35"/>
      <c r="JT112" s="35"/>
      <c r="JU112" s="35"/>
      <c r="JV112" s="35"/>
      <c r="JW112" s="35"/>
      <c r="JX112" s="35"/>
      <c r="JY112" s="35"/>
      <c r="JZ112" s="35"/>
      <c r="KA112" s="35"/>
      <c r="KB112" s="35"/>
      <c r="KC112" s="35"/>
      <c r="KD112" s="35"/>
      <c r="KE112" s="35"/>
      <c r="KF112" s="35"/>
      <c r="KG112" s="35"/>
      <c r="KH112" s="35"/>
      <c r="KI112" s="35"/>
      <c r="KJ112" s="35"/>
      <c r="KK112" s="35"/>
      <c r="KL112" s="35"/>
      <c r="KM112" s="35"/>
      <c r="KN112" s="35"/>
      <c r="KO112" s="35"/>
      <c r="KP112" s="35"/>
      <c r="KQ112" s="35"/>
      <c r="KR112" s="35"/>
      <c r="KS112" s="35"/>
      <c r="KT112" s="35"/>
      <c r="KU112" s="35"/>
      <c r="KV112" s="35"/>
      <c r="KW112" s="35"/>
      <c r="KX112" s="35"/>
      <c r="KY112" s="35"/>
      <c r="KZ112" s="35"/>
      <c r="LA112" s="35"/>
      <c r="LB112" s="35"/>
      <c r="LC112" s="35"/>
      <c r="LD112" s="35"/>
      <c r="LE112" s="35"/>
      <c r="LF112" s="35"/>
      <c r="LG112" s="35"/>
      <c r="LH112" s="35"/>
      <c r="LI112" s="35"/>
      <c r="LJ112" s="35"/>
      <c r="LK112" s="35"/>
      <c r="LL112" s="35"/>
      <c r="LM112" s="35"/>
      <c r="LN112" s="35"/>
      <c r="LO112" s="35"/>
      <c r="LP112" s="35"/>
      <c r="LQ112" s="35"/>
      <c r="LR112" s="35"/>
      <c r="LS112" s="35"/>
      <c r="LT112" s="35"/>
      <c r="LU112" s="35"/>
      <c r="LV112" s="35"/>
      <c r="LW112" s="35"/>
      <c r="LX112" s="35"/>
      <c r="LY112" s="35"/>
      <c r="LZ112" s="35"/>
      <c r="MA112" s="35"/>
      <c r="MB112" s="35"/>
      <c r="MC112" s="35"/>
      <c r="MD112" s="35"/>
      <c r="ME112" s="35"/>
      <c r="MF112" s="35"/>
      <c r="MG112" s="35"/>
      <c r="MH112" s="35"/>
      <c r="MI112" s="35"/>
      <c r="MJ112" s="35"/>
      <c r="MK112" s="35"/>
      <c r="ML112" s="35"/>
      <c r="MM112" s="35"/>
      <c r="MN112" s="35"/>
      <c r="MO112" s="35"/>
      <c r="MP112" s="35"/>
      <c r="MQ112" s="35"/>
      <c r="MR112" s="35"/>
      <c r="MS112" s="35"/>
      <c r="MT112" s="35"/>
      <c r="MU112" s="35"/>
      <c r="MV112" s="35"/>
      <c r="MW112" s="35"/>
      <c r="MX112" s="35"/>
      <c r="MY112" s="35"/>
      <c r="MZ112" s="35"/>
      <c r="NA112" s="35"/>
      <c r="NB112" s="35"/>
      <c r="NC112" s="35"/>
      <c r="ND112" s="35"/>
      <c r="NE112" s="35"/>
      <c r="NF112" s="35"/>
      <c r="NG112" s="35"/>
      <c r="NH112" s="35"/>
      <c r="NI112" s="35"/>
      <c r="NJ112" s="35"/>
      <c r="NK112" s="35"/>
      <c r="NL112" s="35"/>
      <c r="NM112" s="35"/>
      <c r="NN112" s="35"/>
      <c r="NO112" s="35"/>
      <c r="NP112" s="35"/>
      <c r="NQ112" s="35"/>
      <c r="NR112" s="35"/>
      <c r="NS112" s="35"/>
      <c r="NT112" s="35"/>
      <c r="NU112" s="35"/>
      <c r="NV112" s="35"/>
      <c r="NW112" s="35"/>
      <c r="NX112" s="35"/>
      <c r="NY112" s="35"/>
      <c r="NZ112" s="35"/>
      <c r="OA112" s="35"/>
      <c r="OB112" s="35"/>
      <c r="OC112" s="35"/>
      <c r="OD112" s="35"/>
      <c r="OE112" s="35"/>
      <c r="OF112" s="35"/>
      <c r="OG112" s="35"/>
      <c r="OH112" s="35"/>
      <c r="OI112" s="35"/>
      <c r="OJ112" s="35"/>
      <c r="OK112" s="35"/>
      <c r="OL112" s="35"/>
      <c r="OM112" s="35"/>
      <c r="ON112" s="35"/>
      <c r="OO112" s="35"/>
      <c r="OP112" s="35"/>
      <c r="OQ112" s="35"/>
      <c r="OR112" s="35"/>
      <c r="OS112" s="35"/>
      <c r="OT112" s="35"/>
      <c r="OU112" s="35"/>
      <c r="OV112" s="35"/>
      <c r="OW112" s="35"/>
      <c r="OX112" s="35"/>
      <c r="OY112" s="35"/>
      <c r="OZ112" s="35"/>
      <c r="PA112" s="35"/>
      <c r="PB112" s="35"/>
      <c r="PC112" s="35"/>
      <c r="PD112" s="35"/>
      <c r="PE112" s="35"/>
      <c r="PF112" s="35"/>
      <c r="PG112" s="35"/>
      <c r="PH112" s="35"/>
      <c r="PI112" s="35"/>
      <c r="PJ112" s="35"/>
      <c r="PK112" s="35"/>
      <c r="PL112" s="35"/>
      <c r="PM112" s="35"/>
      <c r="PN112" s="35"/>
      <c r="PO112" s="35"/>
      <c r="PP112" s="35"/>
      <c r="PQ112" s="35"/>
      <c r="PR112" s="35"/>
      <c r="PS112" s="35"/>
      <c r="PT112" s="35"/>
      <c r="PU112" s="35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  <c r="QI112" s="35"/>
      <c r="QJ112" s="35"/>
      <c r="QK112" s="35"/>
      <c r="QL112" s="35"/>
      <c r="QM112" s="35"/>
      <c r="QN112" s="35"/>
      <c r="QO112" s="35"/>
      <c r="QP112" s="35"/>
      <c r="QQ112" s="35"/>
      <c r="QR112" s="35"/>
      <c r="QS112" s="35"/>
      <c r="QT112" s="35"/>
      <c r="QU112" s="35"/>
      <c r="QV112" s="35"/>
      <c r="QW112" s="35"/>
      <c r="QX112" s="35"/>
      <c r="QY112" s="35"/>
      <c r="QZ112" s="35"/>
      <c r="RA112" s="35"/>
      <c r="RB112" s="35"/>
      <c r="RC112" s="35"/>
      <c r="RD112" s="35"/>
      <c r="RE112" s="35"/>
      <c r="RF112" s="35"/>
      <c r="RG112" s="35"/>
      <c r="RH112" s="35"/>
      <c r="RI112" s="35"/>
      <c r="RJ112" s="35"/>
      <c r="RK112" s="35"/>
      <c r="RL112" s="35"/>
      <c r="RM112" s="35"/>
      <c r="RN112" s="35"/>
      <c r="RO112" s="35"/>
      <c r="RP112" s="35"/>
      <c r="RQ112" s="35"/>
      <c r="RR112" s="35"/>
      <c r="RS112" s="35"/>
      <c r="RT112" s="35"/>
      <c r="RU112" s="35"/>
      <c r="RV112" s="35"/>
      <c r="RW112" s="35"/>
      <c r="RX112" s="35"/>
      <c r="RY112" s="35"/>
      <c r="RZ112" s="35"/>
      <c r="SA112" s="35"/>
      <c r="SB112" s="35"/>
      <c r="SC112" s="35"/>
      <c r="SD112" s="35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S112" s="35"/>
      <c r="ST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I112" s="35"/>
      <c r="TJ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TY112" s="35"/>
      <c r="TZ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O112" s="35"/>
      <c r="UP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E112" s="35"/>
      <c r="VF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  <c r="VQ112" s="35"/>
      <c r="VR112" s="35"/>
      <c r="VS112" s="35"/>
      <c r="VT112" s="35"/>
      <c r="VU112" s="35"/>
      <c r="VV112" s="35"/>
      <c r="VW112" s="35"/>
      <c r="VX112" s="35"/>
      <c r="VY112" s="35"/>
      <c r="VZ112" s="35"/>
      <c r="WA112" s="35"/>
      <c r="WB112" s="35"/>
      <c r="WC112" s="35"/>
      <c r="WD112" s="35"/>
      <c r="WE112" s="35"/>
      <c r="WF112" s="35"/>
      <c r="WG112" s="35"/>
      <c r="WH112" s="35"/>
      <c r="WI112" s="35"/>
      <c r="WJ112" s="35"/>
      <c r="WK112" s="35"/>
      <c r="WL112" s="35"/>
      <c r="WM112" s="35"/>
      <c r="WN112" s="35"/>
      <c r="WO112" s="35"/>
      <c r="WP112" s="35"/>
      <c r="WQ112" s="35"/>
      <c r="WR112" s="35"/>
      <c r="WS112" s="35"/>
      <c r="WT112" s="35"/>
      <c r="WU112" s="35"/>
      <c r="WV112" s="35"/>
      <c r="WW112" s="35"/>
      <c r="WX112" s="35"/>
      <c r="WY112" s="35"/>
      <c r="WZ112" s="35"/>
      <c r="XA112" s="35"/>
      <c r="XB112" s="35"/>
      <c r="XC112" s="35"/>
      <c r="XD112" s="35"/>
      <c r="XE112" s="35"/>
      <c r="XF112" s="35"/>
      <c r="XG112" s="35"/>
      <c r="XH112" s="35"/>
      <c r="XI112" s="35"/>
      <c r="XJ112" s="35"/>
      <c r="XK112" s="35"/>
      <c r="XL112" s="35"/>
      <c r="XM112" s="35"/>
      <c r="XN112" s="35"/>
      <c r="XO112" s="35"/>
      <c r="XP112" s="35"/>
      <c r="XQ112" s="35"/>
      <c r="XR112" s="35"/>
      <c r="XS112" s="35"/>
      <c r="XT112" s="35"/>
      <c r="XU112" s="35"/>
      <c r="XV112" s="35"/>
      <c r="XW112" s="35"/>
      <c r="XX112" s="35"/>
      <c r="XY112" s="35"/>
      <c r="XZ112" s="35"/>
      <c r="YA112" s="35"/>
      <c r="YB112" s="35"/>
      <c r="YC112" s="35"/>
      <c r="YD112" s="35"/>
      <c r="YE112" s="35"/>
      <c r="YF112" s="35"/>
      <c r="YG112" s="35"/>
      <c r="YH112" s="35"/>
      <c r="YI112" s="35"/>
      <c r="YJ112" s="35"/>
      <c r="YK112" s="35"/>
      <c r="YL112" s="35"/>
      <c r="YM112" s="35"/>
      <c r="YN112" s="35"/>
      <c r="YO112" s="35"/>
      <c r="YP112" s="35"/>
      <c r="YQ112" s="35"/>
      <c r="YR112" s="35"/>
      <c r="YS112" s="35"/>
    </row>
    <row r="113" spans="1:669" ht="18" customHeight="1" x14ac:dyDescent="0.25">
      <c r="A113" t="s">
        <v>126</v>
      </c>
      <c r="B113" s="4" t="s">
        <v>102</v>
      </c>
      <c r="C113" s="5" t="s">
        <v>66</v>
      </c>
      <c r="D113" s="5" t="s">
        <v>199</v>
      </c>
      <c r="E113" s="8">
        <v>44593</v>
      </c>
      <c r="F113" s="8" t="s">
        <v>100</v>
      </c>
      <c r="G113" s="138">
        <v>40000</v>
      </c>
      <c r="H113" s="138">
        <v>1148</v>
      </c>
      <c r="I113" s="138">
        <v>442.65</v>
      </c>
      <c r="J113" s="138">
        <v>1216</v>
      </c>
      <c r="K113" s="138">
        <v>25</v>
      </c>
      <c r="L113" s="138">
        <v>2831.65</v>
      </c>
      <c r="M113" s="138">
        <v>37168.35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  <c r="IW113" s="35"/>
      <c r="IX113" s="35"/>
      <c r="IY113" s="35"/>
      <c r="IZ113" s="35"/>
      <c r="JA113" s="35"/>
      <c r="JB113" s="35"/>
      <c r="JC113" s="35"/>
      <c r="JD113" s="35"/>
      <c r="JE113" s="35"/>
      <c r="JF113" s="35"/>
      <c r="JG113" s="35"/>
      <c r="JH113" s="35"/>
      <c r="JI113" s="35"/>
      <c r="JJ113" s="35"/>
      <c r="JK113" s="35"/>
      <c r="JL113" s="35"/>
      <c r="JM113" s="35"/>
      <c r="JN113" s="35"/>
      <c r="JO113" s="35"/>
      <c r="JP113" s="35"/>
      <c r="JQ113" s="35"/>
      <c r="JR113" s="35"/>
      <c r="JS113" s="35"/>
      <c r="JT113" s="35"/>
      <c r="JU113" s="35"/>
      <c r="JV113" s="35"/>
      <c r="JW113" s="35"/>
      <c r="JX113" s="35"/>
      <c r="JY113" s="35"/>
      <c r="JZ113" s="35"/>
      <c r="KA113" s="35"/>
      <c r="KB113" s="35"/>
      <c r="KC113" s="35"/>
      <c r="KD113" s="35"/>
      <c r="KE113" s="35"/>
      <c r="KF113" s="35"/>
      <c r="KG113" s="35"/>
      <c r="KH113" s="35"/>
      <c r="KI113" s="35"/>
      <c r="KJ113" s="35"/>
      <c r="KK113" s="35"/>
      <c r="KL113" s="35"/>
      <c r="KM113" s="35"/>
      <c r="KN113" s="35"/>
      <c r="KO113" s="35"/>
      <c r="KP113" s="35"/>
      <c r="KQ113" s="35"/>
      <c r="KR113" s="35"/>
      <c r="KS113" s="35"/>
      <c r="KT113" s="35"/>
      <c r="KU113" s="35"/>
      <c r="KV113" s="35"/>
      <c r="KW113" s="35"/>
      <c r="KX113" s="35"/>
      <c r="KY113" s="35"/>
      <c r="KZ113" s="35"/>
      <c r="LA113" s="35"/>
      <c r="LB113" s="35"/>
      <c r="LC113" s="35"/>
      <c r="LD113" s="35"/>
      <c r="LE113" s="35"/>
      <c r="LF113" s="35"/>
      <c r="LG113" s="35"/>
      <c r="LH113" s="35"/>
      <c r="LI113" s="35"/>
      <c r="LJ113" s="35"/>
      <c r="LK113" s="35"/>
      <c r="LL113" s="35"/>
      <c r="LM113" s="35"/>
      <c r="LN113" s="35"/>
      <c r="LO113" s="35"/>
      <c r="LP113" s="35"/>
      <c r="LQ113" s="35"/>
      <c r="LR113" s="35"/>
      <c r="LS113" s="35"/>
      <c r="LT113" s="35"/>
      <c r="LU113" s="35"/>
      <c r="LV113" s="35"/>
      <c r="LW113" s="35"/>
      <c r="LX113" s="35"/>
      <c r="LY113" s="35"/>
      <c r="LZ113" s="35"/>
      <c r="MA113" s="35"/>
      <c r="MB113" s="35"/>
      <c r="MC113" s="35"/>
      <c r="MD113" s="35"/>
      <c r="ME113" s="35"/>
      <c r="MF113" s="35"/>
      <c r="MG113" s="35"/>
      <c r="MH113" s="35"/>
      <c r="MI113" s="35"/>
      <c r="MJ113" s="35"/>
      <c r="MK113" s="35"/>
      <c r="ML113" s="35"/>
      <c r="MM113" s="35"/>
      <c r="MN113" s="35"/>
      <c r="MO113" s="35"/>
      <c r="MP113" s="35"/>
      <c r="MQ113" s="35"/>
      <c r="MR113" s="35"/>
      <c r="MS113" s="35"/>
      <c r="MT113" s="35"/>
      <c r="MU113" s="35"/>
      <c r="MV113" s="35"/>
      <c r="MW113" s="35"/>
      <c r="MX113" s="35"/>
      <c r="MY113" s="35"/>
      <c r="MZ113" s="35"/>
      <c r="NA113" s="35"/>
      <c r="NB113" s="35"/>
      <c r="NC113" s="35"/>
      <c r="ND113" s="35"/>
      <c r="NE113" s="35"/>
      <c r="NF113" s="35"/>
      <c r="NG113" s="35"/>
      <c r="NH113" s="35"/>
      <c r="NI113" s="35"/>
      <c r="NJ113" s="35"/>
      <c r="NK113" s="35"/>
      <c r="NL113" s="35"/>
      <c r="NM113" s="35"/>
      <c r="NN113" s="35"/>
      <c r="NO113" s="35"/>
      <c r="NP113" s="35"/>
      <c r="NQ113" s="35"/>
      <c r="NR113" s="35"/>
      <c r="NS113" s="35"/>
      <c r="NT113" s="35"/>
      <c r="NU113" s="35"/>
      <c r="NV113" s="35"/>
      <c r="NW113" s="35"/>
      <c r="NX113" s="35"/>
      <c r="NY113" s="35"/>
      <c r="NZ113" s="35"/>
      <c r="OA113" s="35"/>
      <c r="OB113" s="35"/>
      <c r="OC113" s="35"/>
      <c r="OD113" s="35"/>
      <c r="OE113" s="35"/>
      <c r="OF113" s="35"/>
      <c r="OG113" s="35"/>
      <c r="OH113" s="35"/>
      <c r="OI113" s="35"/>
      <c r="OJ113" s="35"/>
      <c r="OK113" s="35"/>
      <c r="OL113" s="35"/>
      <c r="OM113" s="35"/>
      <c r="ON113" s="35"/>
      <c r="OO113" s="35"/>
      <c r="OP113" s="35"/>
      <c r="OQ113" s="35"/>
      <c r="OR113" s="35"/>
      <c r="OS113" s="35"/>
      <c r="OT113" s="35"/>
      <c r="OU113" s="35"/>
      <c r="OV113" s="35"/>
      <c r="OW113" s="35"/>
      <c r="OX113" s="35"/>
      <c r="OY113" s="35"/>
      <c r="OZ113" s="35"/>
      <c r="PA113" s="35"/>
      <c r="PB113" s="35"/>
      <c r="PC113" s="35"/>
      <c r="PD113" s="35"/>
      <c r="PE113" s="35"/>
      <c r="PF113" s="35"/>
      <c r="PG113" s="35"/>
      <c r="PH113" s="35"/>
      <c r="PI113" s="35"/>
      <c r="PJ113" s="35"/>
      <c r="PK113" s="35"/>
      <c r="PL113" s="35"/>
      <c r="PM113" s="35"/>
      <c r="PN113" s="35"/>
      <c r="PO113" s="35"/>
      <c r="PP113" s="35"/>
      <c r="PQ113" s="35"/>
      <c r="PR113" s="35"/>
      <c r="PS113" s="35"/>
      <c r="PT113" s="35"/>
      <c r="PU113" s="35"/>
      <c r="PV113" s="35"/>
      <c r="PW113" s="35"/>
      <c r="PX113" s="35"/>
      <c r="PY113" s="35"/>
      <c r="PZ113" s="35"/>
      <c r="QA113" s="35"/>
      <c r="QB113" s="35"/>
      <c r="QC113" s="35"/>
      <c r="QD113" s="35"/>
      <c r="QE113" s="35"/>
      <c r="QF113" s="35"/>
      <c r="QG113" s="35"/>
      <c r="QH113" s="35"/>
      <c r="QI113" s="35"/>
      <c r="QJ113" s="35"/>
      <c r="QK113" s="35"/>
      <c r="QL113" s="35"/>
      <c r="QM113" s="35"/>
      <c r="QN113" s="35"/>
      <c r="QO113" s="35"/>
      <c r="QP113" s="35"/>
      <c r="QQ113" s="35"/>
      <c r="QR113" s="35"/>
      <c r="QS113" s="35"/>
      <c r="QT113" s="35"/>
      <c r="QU113" s="35"/>
      <c r="QV113" s="35"/>
      <c r="QW113" s="35"/>
      <c r="QX113" s="35"/>
      <c r="QY113" s="35"/>
      <c r="QZ113" s="35"/>
      <c r="RA113" s="35"/>
      <c r="RB113" s="35"/>
      <c r="RC113" s="35"/>
      <c r="RD113" s="35"/>
      <c r="RE113" s="35"/>
      <c r="RF113" s="35"/>
      <c r="RG113" s="35"/>
      <c r="RH113" s="35"/>
      <c r="RI113" s="35"/>
      <c r="RJ113" s="35"/>
      <c r="RK113" s="35"/>
      <c r="RL113" s="35"/>
      <c r="RM113" s="35"/>
      <c r="RN113" s="35"/>
      <c r="RO113" s="35"/>
      <c r="RP113" s="35"/>
      <c r="RQ113" s="35"/>
      <c r="RR113" s="35"/>
      <c r="RS113" s="35"/>
      <c r="RT113" s="35"/>
      <c r="RU113" s="35"/>
      <c r="RV113" s="35"/>
      <c r="RW113" s="35"/>
      <c r="RX113" s="35"/>
      <c r="RY113" s="35"/>
      <c r="RZ113" s="35"/>
      <c r="SA113" s="35"/>
      <c r="SB113" s="35"/>
      <c r="SC113" s="35"/>
      <c r="SD113" s="35"/>
      <c r="SE113" s="35"/>
      <c r="SF113" s="35"/>
      <c r="SG113" s="35"/>
      <c r="SH113" s="35"/>
      <c r="SI113" s="35"/>
      <c r="SJ113" s="35"/>
      <c r="SK113" s="35"/>
      <c r="SL113" s="35"/>
      <c r="SM113" s="35"/>
      <c r="SN113" s="35"/>
      <c r="SO113" s="35"/>
      <c r="SP113" s="35"/>
      <c r="SQ113" s="35"/>
      <c r="SR113" s="35"/>
      <c r="SS113" s="35"/>
      <c r="ST113" s="35"/>
      <c r="SU113" s="35"/>
      <c r="SV113" s="35"/>
      <c r="SW113" s="35"/>
      <c r="SX113" s="35"/>
      <c r="SY113" s="35"/>
      <c r="SZ113" s="35"/>
      <c r="TA113" s="35"/>
      <c r="TB113" s="35"/>
      <c r="TC113" s="35"/>
      <c r="TD113" s="35"/>
      <c r="TE113" s="35"/>
      <c r="TF113" s="35"/>
      <c r="TG113" s="35"/>
      <c r="TH113" s="35"/>
      <c r="TI113" s="35"/>
      <c r="TJ113" s="35"/>
      <c r="TK113" s="35"/>
      <c r="TL113" s="35"/>
      <c r="TM113" s="35"/>
      <c r="TN113" s="35"/>
      <c r="TO113" s="35"/>
      <c r="TP113" s="35"/>
      <c r="TQ113" s="35"/>
      <c r="TR113" s="35"/>
      <c r="TS113" s="35"/>
      <c r="TT113" s="35"/>
      <c r="TU113" s="35"/>
      <c r="TV113" s="35"/>
      <c r="TW113" s="35"/>
      <c r="TX113" s="35"/>
      <c r="TY113" s="35"/>
      <c r="TZ113" s="35"/>
      <c r="UA113" s="35"/>
      <c r="UB113" s="35"/>
      <c r="UC113" s="35"/>
      <c r="UD113" s="35"/>
      <c r="UE113" s="35"/>
      <c r="UF113" s="35"/>
      <c r="UG113" s="35"/>
      <c r="UH113" s="35"/>
      <c r="UI113" s="35"/>
      <c r="UJ113" s="35"/>
      <c r="UK113" s="35"/>
      <c r="UL113" s="35"/>
      <c r="UM113" s="35"/>
      <c r="UN113" s="35"/>
      <c r="UO113" s="35"/>
      <c r="UP113" s="35"/>
      <c r="UQ113" s="35"/>
      <c r="UR113" s="35"/>
      <c r="US113" s="35"/>
      <c r="UT113" s="35"/>
      <c r="UU113" s="35"/>
      <c r="UV113" s="35"/>
      <c r="UW113" s="35"/>
      <c r="UX113" s="35"/>
      <c r="UY113" s="35"/>
      <c r="UZ113" s="35"/>
      <c r="VA113" s="35"/>
      <c r="VB113" s="35"/>
      <c r="VC113" s="35"/>
      <c r="VD113" s="35"/>
      <c r="VE113" s="35"/>
      <c r="VF113" s="35"/>
      <c r="VG113" s="35"/>
      <c r="VH113" s="35"/>
      <c r="VI113" s="35"/>
      <c r="VJ113" s="35"/>
      <c r="VK113" s="35"/>
      <c r="VL113" s="35"/>
      <c r="VM113" s="35"/>
      <c r="VN113" s="35"/>
      <c r="VO113" s="35"/>
      <c r="VP113" s="35"/>
      <c r="VQ113" s="35"/>
      <c r="VR113" s="35"/>
      <c r="VS113" s="35"/>
      <c r="VT113" s="35"/>
      <c r="VU113" s="35"/>
      <c r="VV113" s="35"/>
      <c r="VW113" s="35"/>
      <c r="VX113" s="35"/>
      <c r="VY113" s="35"/>
      <c r="VZ113" s="35"/>
      <c r="WA113" s="35"/>
      <c r="WB113" s="35"/>
      <c r="WC113" s="35"/>
      <c r="WD113" s="35"/>
      <c r="WE113" s="35"/>
      <c r="WF113" s="35"/>
      <c r="WG113" s="35"/>
      <c r="WH113" s="35"/>
      <c r="WI113" s="35"/>
      <c r="WJ113" s="35"/>
      <c r="WK113" s="35"/>
      <c r="WL113" s="35"/>
      <c r="WM113" s="35"/>
      <c r="WN113" s="35"/>
      <c r="WO113" s="35"/>
      <c r="WP113" s="35"/>
      <c r="WQ113" s="35"/>
      <c r="WR113" s="35"/>
      <c r="WS113" s="35"/>
      <c r="WT113" s="35"/>
      <c r="WU113" s="35"/>
      <c r="WV113" s="35"/>
      <c r="WW113" s="35"/>
      <c r="WX113" s="35"/>
      <c r="WY113" s="35"/>
      <c r="WZ113" s="35"/>
      <c r="XA113" s="35"/>
      <c r="XB113" s="35"/>
      <c r="XC113" s="35"/>
      <c r="XD113" s="35"/>
      <c r="XE113" s="35"/>
      <c r="XF113" s="35"/>
      <c r="XG113" s="35"/>
      <c r="XH113" s="35"/>
      <c r="XI113" s="35"/>
      <c r="XJ113" s="35"/>
      <c r="XK113" s="35"/>
      <c r="XL113" s="35"/>
      <c r="XM113" s="35"/>
      <c r="XN113" s="35"/>
      <c r="XO113" s="35"/>
      <c r="XP113" s="35"/>
      <c r="XQ113" s="35"/>
      <c r="XR113" s="35"/>
      <c r="XS113" s="35"/>
      <c r="XT113" s="35"/>
      <c r="XU113" s="35"/>
      <c r="XV113" s="35"/>
      <c r="XW113" s="35"/>
      <c r="XX113" s="35"/>
      <c r="XY113" s="35"/>
      <c r="XZ113" s="35"/>
      <c r="YA113" s="35"/>
      <c r="YB113" s="35"/>
      <c r="YC113" s="35"/>
      <c r="YD113" s="35"/>
      <c r="YE113" s="35"/>
      <c r="YF113" s="35"/>
      <c r="YG113" s="35"/>
      <c r="YH113" s="35"/>
      <c r="YI113" s="35"/>
      <c r="YJ113" s="35"/>
      <c r="YK113" s="35"/>
      <c r="YL113" s="35"/>
      <c r="YM113" s="35"/>
      <c r="YN113" s="35"/>
      <c r="YO113" s="35"/>
      <c r="YP113" s="35"/>
      <c r="YQ113" s="35"/>
      <c r="YR113" s="35"/>
      <c r="YS113" s="35"/>
    </row>
    <row r="114" spans="1:669" ht="15.75" x14ac:dyDescent="0.25">
      <c r="A114" s="47" t="s">
        <v>96</v>
      </c>
      <c r="B114" s="69">
        <v>2</v>
      </c>
      <c r="C114" s="53"/>
      <c r="D114" s="53"/>
      <c r="E114" s="79"/>
      <c r="F114" s="79"/>
      <c r="G114" s="141">
        <f t="shared" ref="G114:M114" si="22">SUM(G112:G113)</f>
        <v>80000</v>
      </c>
      <c r="H114" s="105">
        <f t="shared" si="22"/>
        <v>2296</v>
      </c>
      <c r="I114" s="141">
        <f t="shared" si="22"/>
        <v>885.3</v>
      </c>
      <c r="J114" s="141">
        <f t="shared" si="22"/>
        <v>2432</v>
      </c>
      <c r="K114" s="141">
        <f>SUM(K112:K113)</f>
        <v>50</v>
      </c>
      <c r="L114" s="141">
        <f t="shared" si="22"/>
        <v>5663.3</v>
      </c>
      <c r="M114" s="141">
        <f t="shared" si="22"/>
        <v>74336.7</v>
      </c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  <c r="IW114" s="35"/>
      <c r="IX114" s="35"/>
      <c r="IY114" s="35"/>
      <c r="IZ114" s="35"/>
      <c r="JA114" s="35"/>
      <c r="JB114" s="35"/>
      <c r="JC114" s="35"/>
      <c r="JD114" s="35"/>
      <c r="JE114" s="35"/>
      <c r="JF114" s="35"/>
      <c r="JG114" s="35"/>
      <c r="JH114" s="35"/>
      <c r="JI114" s="35"/>
      <c r="JJ114" s="35"/>
      <c r="JK114" s="35"/>
      <c r="JL114" s="35"/>
      <c r="JM114" s="35"/>
      <c r="JN114" s="35"/>
      <c r="JO114" s="35"/>
      <c r="JP114" s="35"/>
      <c r="JQ114" s="35"/>
      <c r="JR114" s="35"/>
      <c r="JS114" s="35"/>
      <c r="JT114" s="35"/>
      <c r="JU114" s="35"/>
      <c r="JV114" s="35"/>
      <c r="JW114" s="35"/>
      <c r="JX114" s="35"/>
      <c r="JY114" s="35"/>
      <c r="JZ114" s="35"/>
      <c r="KA114" s="35"/>
      <c r="KB114" s="35"/>
      <c r="KC114" s="35"/>
      <c r="KD114" s="35"/>
      <c r="KE114" s="35"/>
      <c r="KF114" s="35"/>
      <c r="KG114" s="35"/>
      <c r="KH114" s="35"/>
      <c r="KI114" s="35"/>
      <c r="KJ114" s="35"/>
      <c r="KK114" s="35"/>
      <c r="KL114" s="35"/>
      <c r="KM114" s="35"/>
      <c r="KN114" s="35"/>
      <c r="KO114" s="35"/>
      <c r="KP114" s="35"/>
      <c r="KQ114" s="35"/>
      <c r="KR114" s="35"/>
      <c r="KS114" s="35"/>
      <c r="KT114" s="35"/>
      <c r="KU114" s="35"/>
      <c r="KV114" s="35"/>
      <c r="KW114" s="35"/>
      <c r="KX114" s="35"/>
      <c r="KY114" s="35"/>
      <c r="KZ114" s="35"/>
      <c r="LA114" s="35"/>
      <c r="LB114" s="35"/>
      <c r="LC114" s="35"/>
      <c r="LD114" s="35"/>
      <c r="LE114" s="35"/>
      <c r="LF114" s="35"/>
      <c r="LG114" s="35"/>
      <c r="LH114" s="35"/>
      <c r="LI114" s="35"/>
      <c r="LJ114" s="35"/>
      <c r="LK114" s="35"/>
      <c r="LL114" s="35"/>
      <c r="LM114" s="35"/>
      <c r="LN114" s="35"/>
      <c r="LO114" s="35"/>
      <c r="LP114" s="35"/>
      <c r="LQ114" s="35"/>
      <c r="LR114" s="35"/>
      <c r="LS114" s="35"/>
      <c r="LT114" s="35"/>
      <c r="LU114" s="35"/>
      <c r="LV114" s="35"/>
      <c r="LW114" s="35"/>
      <c r="LX114" s="35"/>
      <c r="LY114" s="35"/>
      <c r="LZ114" s="35"/>
      <c r="MA114" s="35"/>
      <c r="MB114" s="35"/>
      <c r="MC114" s="35"/>
      <c r="MD114" s="35"/>
      <c r="ME114" s="35"/>
      <c r="MF114" s="35"/>
      <c r="MG114" s="35"/>
      <c r="MH114" s="35"/>
      <c r="MI114" s="35"/>
      <c r="MJ114" s="35"/>
      <c r="MK114" s="35"/>
      <c r="ML114" s="35"/>
      <c r="MM114" s="35"/>
      <c r="MN114" s="35"/>
      <c r="MO114" s="35"/>
      <c r="MP114" s="35"/>
      <c r="MQ114" s="35"/>
      <c r="MR114" s="35"/>
      <c r="MS114" s="35"/>
      <c r="MT114" s="35"/>
      <c r="MU114" s="35"/>
      <c r="MV114" s="35"/>
      <c r="MW114" s="35"/>
      <c r="MX114" s="35"/>
      <c r="MY114" s="35"/>
      <c r="MZ114" s="35"/>
      <c r="NA114" s="35"/>
      <c r="NB114" s="35"/>
      <c r="NC114" s="35"/>
      <c r="ND114" s="35"/>
      <c r="NE114" s="35"/>
      <c r="NF114" s="35"/>
      <c r="NG114" s="35"/>
      <c r="NH114" s="35"/>
      <c r="NI114" s="35"/>
      <c r="NJ114" s="35"/>
      <c r="NK114" s="35"/>
      <c r="NL114" s="35"/>
      <c r="NM114" s="35"/>
      <c r="NN114" s="35"/>
      <c r="NO114" s="35"/>
      <c r="NP114" s="35"/>
      <c r="NQ114" s="35"/>
      <c r="NR114" s="35"/>
      <c r="NS114" s="35"/>
      <c r="NT114" s="35"/>
      <c r="NU114" s="35"/>
      <c r="NV114" s="35"/>
      <c r="NW114" s="35"/>
      <c r="NX114" s="35"/>
      <c r="NY114" s="35"/>
      <c r="NZ114" s="35"/>
      <c r="OA114" s="35"/>
      <c r="OB114" s="35"/>
      <c r="OC114" s="35"/>
      <c r="OD114" s="35"/>
      <c r="OE114" s="35"/>
      <c r="OF114" s="35"/>
      <c r="OG114" s="35"/>
      <c r="OH114" s="35"/>
      <c r="OI114" s="35"/>
      <c r="OJ114" s="35"/>
      <c r="OK114" s="35"/>
      <c r="OL114" s="35"/>
      <c r="OM114" s="35"/>
      <c r="ON114" s="35"/>
      <c r="OO114" s="35"/>
      <c r="OP114" s="35"/>
      <c r="OQ114" s="35"/>
      <c r="OR114" s="35"/>
      <c r="OS114" s="35"/>
      <c r="OT114" s="35"/>
      <c r="OU114" s="35"/>
      <c r="OV114" s="35"/>
      <c r="OW114" s="35"/>
      <c r="OX114" s="35"/>
      <c r="OY114" s="35"/>
      <c r="OZ114" s="35"/>
      <c r="PA114" s="35"/>
      <c r="PB114" s="35"/>
      <c r="PC114" s="35"/>
      <c r="PD114" s="35"/>
      <c r="PE114" s="35"/>
      <c r="PF114" s="35"/>
      <c r="PG114" s="35"/>
      <c r="PH114" s="35"/>
      <c r="PI114" s="35"/>
      <c r="PJ114" s="35"/>
      <c r="PK114" s="35"/>
      <c r="PL114" s="35"/>
      <c r="PM114" s="35"/>
      <c r="PN114" s="35"/>
      <c r="PO114" s="35"/>
      <c r="PP114" s="35"/>
      <c r="PQ114" s="35"/>
      <c r="PR114" s="35"/>
      <c r="PS114" s="35"/>
      <c r="PT114" s="35"/>
      <c r="PU114" s="35"/>
      <c r="PV114" s="35"/>
      <c r="PW114" s="35"/>
      <c r="PX114" s="35"/>
      <c r="PY114" s="35"/>
      <c r="PZ114" s="35"/>
      <c r="QA114" s="35"/>
      <c r="QB114" s="35"/>
      <c r="QC114" s="35"/>
      <c r="QD114" s="35"/>
      <c r="QE114" s="35"/>
      <c r="QF114" s="35"/>
      <c r="QG114" s="35"/>
      <c r="QH114" s="35"/>
      <c r="QI114" s="35"/>
      <c r="QJ114" s="35"/>
      <c r="QK114" s="35"/>
      <c r="QL114" s="35"/>
      <c r="QM114" s="35"/>
      <c r="QN114" s="35"/>
      <c r="QO114" s="35"/>
      <c r="QP114" s="35"/>
      <c r="QQ114" s="35"/>
      <c r="QR114" s="35"/>
      <c r="QS114" s="35"/>
      <c r="QT114" s="35"/>
      <c r="QU114" s="35"/>
      <c r="QV114" s="35"/>
      <c r="QW114" s="35"/>
      <c r="QX114" s="35"/>
      <c r="QY114" s="35"/>
      <c r="QZ114" s="35"/>
      <c r="RA114" s="35"/>
      <c r="RB114" s="35"/>
      <c r="RC114" s="35"/>
      <c r="RD114" s="35"/>
      <c r="RE114" s="35"/>
      <c r="RF114" s="35"/>
      <c r="RG114" s="35"/>
      <c r="RH114" s="35"/>
      <c r="RI114" s="35"/>
      <c r="RJ114" s="35"/>
      <c r="RK114" s="35"/>
      <c r="RL114" s="35"/>
      <c r="RM114" s="35"/>
      <c r="RN114" s="35"/>
      <c r="RO114" s="35"/>
      <c r="RP114" s="35"/>
      <c r="RQ114" s="35"/>
      <c r="RR114" s="35"/>
      <c r="RS114" s="35"/>
      <c r="RT114" s="35"/>
      <c r="RU114" s="35"/>
      <c r="RV114" s="35"/>
      <c r="RW114" s="35"/>
      <c r="RX114" s="35"/>
      <c r="RY114" s="35"/>
      <c r="RZ114" s="35"/>
      <c r="SA114" s="35"/>
      <c r="SB114" s="35"/>
      <c r="SC114" s="35"/>
      <c r="SD114" s="35"/>
      <c r="SE114" s="35"/>
      <c r="SF114" s="35"/>
      <c r="SG114" s="35"/>
      <c r="SH114" s="35"/>
      <c r="SI114" s="35"/>
      <c r="SJ114" s="35"/>
      <c r="SK114" s="35"/>
      <c r="SL114" s="35"/>
      <c r="SM114" s="35"/>
      <c r="SN114" s="35"/>
      <c r="SO114" s="35"/>
      <c r="SP114" s="35"/>
      <c r="SQ114" s="35"/>
      <c r="SR114" s="35"/>
      <c r="SS114" s="35"/>
      <c r="ST114" s="35"/>
      <c r="SU114" s="35"/>
      <c r="SV114" s="35"/>
      <c r="SW114" s="35"/>
      <c r="SX114" s="35"/>
      <c r="SY114" s="35"/>
      <c r="SZ114" s="35"/>
      <c r="TA114" s="35"/>
      <c r="TB114" s="35"/>
      <c r="TC114" s="35"/>
      <c r="TD114" s="35"/>
      <c r="TE114" s="35"/>
      <c r="TF114" s="35"/>
      <c r="TG114" s="35"/>
      <c r="TH114" s="35"/>
      <c r="TI114" s="35"/>
      <c r="TJ114" s="35"/>
      <c r="TK114" s="35"/>
      <c r="TL114" s="35"/>
      <c r="TM114" s="35"/>
      <c r="TN114" s="35"/>
      <c r="TO114" s="35"/>
      <c r="TP114" s="35"/>
      <c r="TQ114" s="35"/>
      <c r="TR114" s="35"/>
      <c r="TS114" s="35"/>
      <c r="TT114" s="35"/>
      <c r="TU114" s="35"/>
      <c r="TV114" s="35"/>
      <c r="TW114" s="35"/>
      <c r="TX114" s="35"/>
      <c r="TY114" s="35"/>
      <c r="TZ114" s="35"/>
      <c r="UA114" s="35"/>
      <c r="UB114" s="35"/>
      <c r="UC114" s="35"/>
      <c r="UD114" s="35"/>
      <c r="UE114" s="35"/>
      <c r="UF114" s="35"/>
      <c r="UG114" s="35"/>
      <c r="UH114" s="35"/>
      <c r="UI114" s="35"/>
      <c r="UJ114" s="35"/>
      <c r="UK114" s="35"/>
      <c r="UL114" s="35"/>
      <c r="UM114" s="35"/>
      <c r="UN114" s="35"/>
      <c r="UO114" s="35"/>
      <c r="UP114" s="35"/>
      <c r="UQ114" s="35"/>
      <c r="UR114" s="35"/>
      <c r="US114" s="35"/>
      <c r="UT114" s="35"/>
      <c r="UU114" s="35"/>
      <c r="UV114" s="35"/>
      <c r="UW114" s="35"/>
      <c r="UX114" s="35"/>
      <c r="UY114" s="35"/>
      <c r="UZ114" s="35"/>
      <c r="VA114" s="35"/>
      <c r="VB114" s="35"/>
      <c r="VC114" s="35"/>
      <c r="VD114" s="35"/>
      <c r="VE114" s="35"/>
      <c r="VF114" s="35"/>
      <c r="VG114" s="35"/>
      <c r="VH114" s="35"/>
      <c r="VI114" s="35"/>
      <c r="VJ114" s="35"/>
      <c r="VK114" s="35"/>
      <c r="VL114" s="35"/>
      <c r="VM114" s="35"/>
      <c r="VN114" s="35"/>
      <c r="VO114" s="35"/>
      <c r="VP114" s="35"/>
      <c r="VQ114" s="35"/>
      <c r="VR114" s="35"/>
      <c r="VS114" s="35"/>
      <c r="VT114" s="35"/>
      <c r="VU114" s="35"/>
      <c r="VV114" s="35"/>
      <c r="VW114" s="35"/>
      <c r="VX114" s="35"/>
      <c r="VY114" s="35"/>
      <c r="VZ114" s="35"/>
      <c r="WA114" s="35"/>
      <c r="WB114" s="35"/>
      <c r="WC114" s="35"/>
      <c r="WD114" s="35"/>
      <c r="WE114" s="35"/>
      <c r="WF114" s="35"/>
      <c r="WG114" s="35"/>
      <c r="WH114" s="35"/>
      <c r="WI114" s="35"/>
      <c r="WJ114" s="35"/>
      <c r="WK114" s="35"/>
      <c r="WL114" s="35"/>
      <c r="WM114" s="35"/>
      <c r="WN114" s="35"/>
      <c r="WO114" s="35"/>
      <c r="WP114" s="35"/>
      <c r="WQ114" s="35"/>
      <c r="WR114" s="35"/>
      <c r="WS114" s="35"/>
      <c r="WT114" s="35"/>
      <c r="WU114" s="35"/>
      <c r="WV114" s="35"/>
      <c r="WW114" s="35"/>
      <c r="WX114" s="35"/>
      <c r="WY114" s="35"/>
      <c r="WZ114" s="35"/>
      <c r="XA114" s="35"/>
      <c r="XB114" s="35"/>
      <c r="XC114" s="35"/>
      <c r="XD114" s="35"/>
      <c r="XE114" s="35"/>
      <c r="XF114" s="35"/>
      <c r="XG114" s="35"/>
      <c r="XH114" s="35"/>
      <c r="XI114" s="35"/>
      <c r="XJ114" s="35"/>
      <c r="XK114" s="35"/>
      <c r="XL114" s="35"/>
      <c r="XM114" s="35"/>
      <c r="XN114" s="35"/>
      <c r="XO114" s="35"/>
      <c r="XP114" s="35"/>
      <c r="XQ114" s="35"/>
      <c r="XR114" s="35"/>
      <c r="XS114" s="35"/>
      <c r="XT114" s="35"/>
      <c r="XU114" s="35"/>
      <c r="XV114" s="35"/>
      <c r="XW114" s="35"/>
      <c r="XX114" s="35"/>
      <c r="XY114" s="35"/>
      <c r="XZ114" s="35"/>
      <c r="YA114" s="35"/>
      <c r="YB114" s="35"/>
      <c r="YC114" s="35"/>
      <c r="YD114" s="35"/>
      <c r="YE114" s="35"/>
      <c r="YF114" s="35"/>
      <c r="YG114" s="35"/>
      <c r="YH114" s="35"/>
      <c r="YI114" s="35"/>
      <c r="YJ114" s="35"/>
      <c r="YK114" s="35"/>
      <c r="YL114" s="35"/>
      <c r="YM114" s="35"/>
      <c r="YN114" s="35"/>
      <c r="YO114" s="35"/>
      <c r="YP114" s="35"/>
      <c r="YQ114" s="35"/>
      <c r="YR114" s="35"/>
      <c r="YS114" s="35"/>
    </row>
    <row r="115" spans="1:669" ht="15.75" x14ac:dyDescent="0.25">
      <c r="A115" s="28"/>
      <c r="B115" s="78"/>
      <c r="C115" s="9"/>
      <c r="D115" s="9"/>
      <c r="E115" s="140"/>
      <c r="F115" s="140"/>
      <c r="G115" s="115"/>
      <c r="H115" s="114"/>
      <c r="I115" s="115"/>
      <c r="J115" s="115"/>
      <c r="K115" s="115"/>
      <c r="L115" s="115"/>
      <c r="M115" s="11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5"/>
      <c r="JQ115" s="35"/>
      <c r="JR115" s="35"/>
      <c r="JS115" s="35"/>
      <c r="JT115" s="35"/>
      <c r="JU115" s="35"/>
      <c r="JV115" s="35"/>
      <c r="JW115" s="35"/>
      <c r="JX115" s="35"/>
      <c r="JY115" s="35"/>
      <c r="JZ115" s="35"/>
      <c r="KA115" s="35"/>
      <c r="KB115" s="35"/>
      <c r="KC115" s="35"/>
      <c r="KD115" s="35"/>
      <c r="KE115" s="35"/>
      <c r="KF115" s="35"/>
      <c r="KG115" s="35"/>
      <c r="KH115" s="35"/>
      <c r="KI115" s="35"/>
      <c r="KJ115" s="35"/>
      <c r="KK115" s="35"/>
      <c r="KL115" s="35"/>
      <c r="KM115" s="35"/>
      <c r="KN115" s="35"/>
      <c r="KO115" s="35"/>
      <c r="KP115" s="35"/>
      <c r="KQ115" s="35"/>
      <c r="KR115" s="35"/>
      <c r="KS115" s="35"/>
      <c r="KT115" s="35"/>
      <c r="KU115" s="35"/>
      <c r="KV115" s="35"/>
      <c r="KW115" s="35"/>
      <c r="KX115" s="35"/>
      <c r="KY115" s="35"/>
      <c r="KZ115" s="35"/>
      <c r="LA115" s="35"/>
      <c r="LB115" s="35"/>
      <c r="LC115" s="35"/>
      <c r="LD115" s="35"/>
      <c r="LE115" s="35"/>
      <c r="LF115" s="35"/>
      <c r="LG115" s="35"/>
      <c r="LH115" s="35"/>
      <c r="LI115" s="35"/>
      <c r="LJ115" s="35"/>
      <c r="LK115" s="35"/>
      <c r="LL115" s="35"/>
      <c r="LM115" s="35"/>
      <c r="LN115" s="35"/>
      <c r="LO115" s="35"/>
      <c r="LP115" s="35"/>
      <c r="LQ115" s="35"/>
      <c r="LR115" s="35"/>
      <c r="LS115" s="35"/>
      <c r="LT115" s="35"/>
      <c r="LU115" s="35"/>
      <c r="LV115" s="35"/>
      <c r="LW115" s="35"/>
      <c r="LX115" s="35"/>
      <c r="LY115" s="35"/>
      <c r="LZ115" s="35"/>
      <c r="MA115" s="35"/>
      <c r="MB115" s="35"/>
      <c r="MC115" s="35"/>
      <c r="MD115" s="35"/>
      <c r="ME115" s="35"/>
      <c r="MF115" s="35"/>
      <c r="MG115" s="35"/>
      <c r="MH115" s="35"/>
      <c r="MI115" s="35"/>
      <c r="MJ115" s="35"/>
      <c r="MK115" s="35"/>
      <c r="ML115" s="35"/>
      <c r="MM115" s="35"/>
      <c r="MN115" s="35"/>
      <c r="MO115" s="35"/>
      <c r="MP115" s="35"/>
      <c r="MQ115" s="35"/>
      <c r="MR115" s="35"/>
      <c r="MS115" s="35"/>
      <c r="MT115" s="35"/>
      <c r="MU115" s="35"/>
      <c r="MV115" s="35"/>
      <c r="MW115" s="35"/>
      <c r="MX115" s="35"/>
      <c r="MY115" s="35"/>
      <c r="MZ115" s="35"/>
      <c r="NA115" s="35"/>
      <c r="NB115" s="35"/>
      <c r="NC115" s="35"/>
      <c r="ND115" s="35"/>
      <c r="NE115" s="35"/>
      <c r="NF115" s="35"/>
      <c r="NG115" s="35"/>
      <c r="NH115" s="35"/>
      <c r="NI115" s="35"/>
      <c r="NJ115" s="35"/>
      <c r="NK115" s="35"/>
      <c r="NL115" s="35"/>
      <c r="NM115" s="35"/>
      <c r="NN115" s="35"/>
      <c r="NO115" s="35"/>
      <c r="NP115" s="35"/>
      <c r="NQ115" s="35"/>
      <c r="NR115" s="35"/>
      <c r="NS115" s="35"/>
      <c r="NT115" s="35"/>
      <c r="NU115" s="35"/>
      <c r="NV115" s="35"/>
      <c r="NW115" s="35"/>
      <c r="NX115" s="35"/>
      <c r="NY115" s="35"/>
      <c r="NZ115" s="35"/>
      <c r="OA115" s="35"/>
      <c r="OB115" s="35"/>
      <c r="OC115" s="35"/>
      <c r="OD115" s="35"/>
      <c r="OE115" s="35"/>
      <c r="OF115" s="35"/>
      <c r="OG115" s="35"/>
      <c r="OH115" s="35"/>
      <c r="OI115" s="35"/>
      <c r="OJ115" s="35"/>
      <c r="OK115" s="35"/>
      <c r="OL115" s="35"/>
      <c r="OM115" s="35"/>
      <c r="ON115" s="35"/>
      <c r="OO115" s="35"/>
      <c r="OP115" s="35"/>
      <c r="OQ115" s="35"/>
      <c r="OR115" s="35"/>
      <c r="OS115" s="35"/>
      <c r="OT115" s="35"/>
      <c r="OU115" s="35"/>
      <c r="OV115" s="35"/>
      <c r="OW115" s="35"/>
      <c r="OX115" s="35"/>
      <c r="OY115" s="35"/>
      <c r="OZ115" s="35"/>
      <c r="PA115" s="35"/>
      <c r="PB115" s="35"/>
      <c r="PC115" s="35"/>
      <c r="PD115" s="35"/>
      <c r="PE115" s="35"/>
      <c r="PF115" s="35"/>
      <c r="PG115" s="35"/>
      <c r="PH115" s="35"/>
      <c r="PI115" s="35"/>
      <c r="PJ115" s="35"/>
      <c r="PK115" s="35"/>
      <c r="PL115" s="35"/>
      <c r="PM115" s="35"/>
      <c r="PN115" s="35"/>
      <c r="PO115" s="35"/>
      <c r="PP115" s="35"/>
      <c r="PQ115" s="35"/>
      <c r="PR115" s="35"/>
      <c r="PS115" s="35"/>
      <c r="PT115" s="35"/>
      <c r="PU115" s="35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  <c r="QI115" s="35"/>
      <c r="QJ115" s="35"/>
      <c r="QK115" s="35"/>
      <c r="QL115" s="35"/>
      <c r="QM115" s="35"/>
      <c r="QN115" s="35"/>
      <c r="QO115" s="35"/>
      <c r="QP115" s="35"/>
      <c r="QQ115" s="35"/>
      <c r="QR115" s="35"/>
      <c r="QS115" s="35"/>
      <c r="QT115" s="35"/>
      <c r="QU115" s="35"/>
      <c r="QV115" s="35"/>
      <c r="QW115" s="35"/>
      <c r="QX115" s="35"/>
      <c r="QY115" s="35"/>
      <c r="QZ115" s="35"/>
      <c r="RA115" s="35"/>
      <c r="RB115" s="35"/>
      <c r="RC115" s="35"/>
      <c r="RD115" s="35"/>
      <c r="RE115" s="35"/>
      <c r="RF115" s="35"/>
      <c r="RG115" s="35"/>
      <c r="RH115" s="35"/>
      <c r="RI115" s="35"/>
      <c r="RJ115" s="35"/>
      <c r="RK115" s="35"/>
      <c r="RL115" s="35"/>
      <c r="RM115" s="35"/>
      <c r="RN115" s="35"/>
      <c r="RO115" s="35"/>
      <c r="RP115" s="35"/>
      <c r="RQ115" s="35"/>
      <c r="RR115" s="35"/>
      <c r="RS115" s="35"/>
      <c r="RT115" s="35"/>
      <c r="RU115" s="35"/>
      <c r="RV115" s="35"/>
      <c r="RW115" s="35"/>
      <c r="RX115" s="35"/>
      <c r="RY115" s="35"/>
      <c r="RZ115" s="35"/>
      <c r="SA115" s="35"/>
      <c r="SB115" s="35"/>
      <c r="SC115" s="35"/>
      <c r="SD115" s="35"/>
      <c r="SE115" s="35"/>
      <c r="SF115" s="35"/>
      <c r="SG115" s="35"/>
      <c r="SH115" s="35"/>
      <c r="SI115" s="35"/>
      <c r="SJ115" s="35"/>
      <c r="SK115" s="35"/>
      <c r="SL115" s="35"/>
      <c r="SM115" s="35"/>
      <c r="SN115" s="35"/>
      <c r="SO115" s="35"/>
      <c r="SP115" s="35"/>
      <c r="SQ115" s="35"/>
      <c r="SR115" s="35"/>
      <c r="SS115" s="35"/>
      <c r="ST115" s="35"/>
      <c r="SU115" s="35"/>
      <c r="SV115" s="35"/>
      <c r="SW115" s="35"/>
      <c r="SX115" s="35"/>
      <c r="SY115" s="35"/>
      <c r="SZ115" s="35"/>
      <c r="TA115" s="35"/>
      <c r="TB115" s="35"/>
      <c r="TC115" s="35"/>
      <c r="TD115" s="35"/>
      <c r="TE115" s="35"/>
      <c r="TF115" s="35"/>
      <c r="TG115" s="35"/>
      <c r="TH115" s="35"/>
      <c r="TI115" s="35"/>
      <c r="TJ115" s="35"/>
      <c r="TK115" s="35"/>
      <c r="TL115" s="35"/>
      <c r="TM115" s="35"/>
      <c r="TN115" s="35"/>
      <c r="TO115" s="35"/>
      <c r="TP115" s="35"/>
      <c r="TQ115" s="35"/>
      <c r="TR115" s="35"/>
      <c r="TS115" s="35"/>
      <c r="TT115" s="35"/>
      <c r="TU115" s="35"/>
      <c r="TV115" s="35"/>
      <c r="TW115" s="35"/>
      <c r="TX115" s="35"/>
      <c r="TY115" s="35"/>
      <c r="TZ115" s="35"/>
      <c r="UA115" s="35"/>
      <c r="UB115" s="35"/>
      <c r="UC115" s="35"/>
      <c r="UD115" s="35"/>
      <c r="UE115" s="35"/>
      <c r="UF115" s="35"/>
      <c r="UG115" s="35"/>
      <c r="UH115" s="35"/>
      <c r="UI115" s="35"/>
      <c r="UJ115" s="35"/>
      <c r="UK115" s="35"/>
      <c r="UL115" s="35"/>
      <c r="UM115" s="35"/>
      <c r="UN115" s="35"/>
      <c r="UO115" s="35"/>
      <c r="UP115" s="35"/>
      <c r="UQ115" s="35"/>
      <c r="UR115" s="35"/>
      <c r="US115" s="35"/>
      <c r="UT115" s="35"/>
      <c r="UU115" s="35"/>
      <c r="UV115" s="35"/>
      <c r="UW115" s="35"/>
      <c r="UX115" s="35"/>
      <c r="UY115" s="35"/>
      <c r="UZ115" s="35"/>
      <c r="VA115" s="35"/>
      <c r="VB115" s="35"/>
      <c r="VC115" s="35"/>
      <c r="VD115" s="35"/>
      <c r="VE115" s="35"/>
      <c r="VF115" s="35"/>
      <c r="VG115" s="35"/>
      <c r="VH115" s="35"/>
      <c r="VI115" s="35"/>
      <c r="VJ115" s="35"/>
      <c r="VK115" s="35"/>
      <c r="VL115" s="35"/>
      <c r="VM115" s="35"/>
      <c r="VN115" s="35"/>
      <c r="VO115" s="35"/>
      <c r="VP115" s="35"/>
      <c r="VQ115" s="35"/>
      <c r="VR115" s="35"/>
      <c r="VS115" s="35"/>
      <c r="VT115" s="35"/>
      <c r="VU115" s="35"/>
      <c r="VV115" s="35"/>
      <c r="VW115" s="35"/>
      <c r="VX115" s="35"/>
      <c r="VY115" s="35"/>
      <c r="VZ115" s="35"/>
      <c r="WA115" s="35"/>
      <c r="WB115" s="35"/>
      <c r="WC115" s="35"/>
      <c r="WD115" s="35"/>
      <c r="WE115" s="35"/>
      <c r="WF115" s="35"/>
      <c r="WG115" s="35"/>
      <c r="WH115" s="35"/>
      <c r="WI115" s="35"/>
      <c r="WJ115" s="35"/>
      <c r="WK115" s="35"/>
      <c r="WL115" s="35"/>
      <c r="WM115" s="35"/>
      <c r="WN115" s="35"/>
      <c r="WO115" s="35"/>
      <c r="WP115" s="35"/>
      <c r="WQ115" s="35"/>
      <c r="WR115" s="35"/>
      <c r="WS115" s="35"/>
      <c r="WT115" s="35"/>
      <c r="WU115" s="35"/>
      <c r="WV115" s="35"/>
      <c r="WW115" s="35"/>
      <c r="WX115" s="35"/>
      <c r="WY115" s="35"/>
      <c r="WZ115" s="35"/>
      <c r="XA115" s="35"/>
      <c r="XB115" s="35"/>
      <c r="XC115" s="35"/>
      <c r="XD115" s="35"/>
      <c r="XE115" s="35"/>
      <c r="XF115" s="35"/>
      <c r="XG115" s="35"/>
      <c r="XH115" s="35"/>
      <c r="XI115" s="35"/>
      <c r="XJ115" s="35"/>
      <c r="XK115" s="35"/>
      <c r="XL115" s="35"/>
      <c r="XM115" s="35"/>
      <c r="XN115" s="35"/>
      <c r="XO115" s="35"/>
      <c r="XP115" s="35"/>
      <c r="XQ115" s="35"/>
      <c r="XR115" s="35"/>
      <c r="XS115" s="35"/>
      <c r="XT115" s="35"/>
      <c r="XU115" s="35"/>
      <c r="XV115" s="35"/>
      <c r="XW115" s="35"/>
      <c r="XX115" s="35"/>
      <c r="XY115" s="35"/>
      <c r="XZ115" s="35"/>
      <c r="YA115" s="35"/>
      <c r="YB115" s="35"/>
      <c r="YC115" s="35"/>
      <c r="YD115" s="35"/>
      <c r="YE115" s="35"/>
      <c r="YF115" s="35"/>
      <c r="YG115" s="35"/>
      <c r="YH115" s="35"/>
      <c r="YI115" s="35"/>
      <c r="YJ115" s="35"/>
      <c r="YK115" s="35"/>
      <c r="YL115" s="35"/>
      <c r="YM115" s="35"/>
      <c r="YN115" s="35"/>
      <c r="YO115" s="35"/>
      <c r="YP115" s="35"/>
      <c r="YQ115" s="35"/>
      <c r="YR115" s="35"/>
      <c r="YS115" s="35"/>
    </row>
    <row r="116" spans="1:669" ht="18" customHeight="1" x14ac:dyDescent="0.25">
      <c r="A116" s="45" t="s">
        <v>146</v>
      </c>
      <c r="B116" s="62"/>
      <c r="C116" s="63"/>
      <c r="D116" s="63"/>
      <c r="E116" s="63"/>
      <c r="F116" s="63"/>
      <c r="G116" s="103"/>
      <c r="H116" s="113"/>
      <c r="I116" s="113"/>
      <c r="J116" s="113"/>
      <c r="K116" s="113"/>
      <c r="L116" s="113"/>
      <c r="M116" s="11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</row>
    <row r="117" spans="1:669" ht="18" customHeight="1" x14ac:dyDescent="0.25">
      <c r="A117" s="22" t="s">
        <v>147</v>
      </c>
      <c r="B117" s="150" t="s">
        <v>148</v>
      </c>
      <c r="C117" s="42" t="s">
        <v>67</v>
      </c>
      <c r="D117" s="42" t="s">
        <v>199</v>
      </c>
      <c r="E117" s="44">
        <v>44564</v>
      </c>
      <c r="F117" s="8" t="s">
        <v>100</v>
      </c>
      <c r="G117" s="138">
        <v>66000</v>
      </c>
      <c r="H117" s="138">
        <v>1894.2</v>
      </c>
      <c r="I117" s="138">
        <v>4313.2700000000004</v>
      </c>
      <c r="J117" s="138">
        <v>2006.4</v>
      </c>
      <c r="K117" s="138">
        <v>1537.45</v>
      </c>
      <c r="L117" s="138">
        <v>9751.32</v>
      </c>
      <c r="M117" s="138">
        <v>56248.68</v>
      </c>
    </row>
    <row r="118" spans="1:669" ht="18" customHeight="1" x14ac:dyDescent="0.25">
      <c r="A118" s="22" t="s">
        <v>149</v>
      </c>
      <c r="B118" s="150" t="s">
        <v>148</v>
      </c>
      <c r="C118" s="42" t="s">
        <v>67</v>
      </c>
      <c r="D118" s="42" t="s">
        <v>199</v>
      </c>
      <c r="E118" s="44">
        <v>44440</v>
      </c>
      <c r="F118" s="8" t="s">
        <v>100</v>
      </c>
      <c r="G118" s="138">
        <v>60000</v>
      </c>
      <c r="H118" s="138">
        <v>1722</v>
      </c>
      <c r="I118" s="138">
        <v>3486.68</v>
      </c>
      <c r="J118" s="138">
        <v>1824</v>
      </c>
      <c r="K118" s="138">
        <v>5025</v>
      </c>
      <c r="L118" s="138">
        <v>12057.68</v>
      </c>
      <c r="M118" s="138">
        <v>47942.32</v>
      </c>
    </row>
    <row r="119" spans="1:669" ht="19.5" customHeight="1" x14ac:dyDescent="0.25">
      <c r="A119" s="22" t="s">
        <v>151</v>
      </c>
      <c r="B119" s="150" t="s">
        <v>148</v>
      </c>
      <c r="C119" s="42" t="s">
        <v>67</v>
      </c>
      <c r="D119" s="42" t="s">
        <v>199</v>
      </c>
      <c r="E119" s="44">
        <v>44593</v>
      </c>
      <c r="F119" s="8" t="s">
        <v>100</v>
      </c>
      <c r="G119" s="138">
        <v>60000</v>
      </c>
      <c r="H119" s="138">
        <v>1722</v>
      </c>
      <c r="I119" s="138">
        <v>3486.68</v>
      </c>
      <c r="J119" s="138">
        <v>1824</v>
      </c>
      <c r="K119" s="138">
        <v>25</v>
      </c>
      <c r="L119" s="138">
        <v>7057.68</v>
      </c>
      <c r="M119" s="138">
        <v>52942.32</v>
      </c>
    </row>
    <row r="120" spans="1:669" x14ac:dyDescent="0.25">
      <c r="A120" s="22" t="s">
        <v>152</v>
      </c>
      <c r="B120" s="150" t="s">
        <v>150</v>
      </c>
      <c r="C120" s="42" t="s">
        <v>67</v>
      </c>
      <c r="D120" s="42" t="s">
        <v>199</v>
      </c>
      <c r="E120" s="44">
        <v>44594</v>
      </c>
      <c r="F120" s="8" t="s">
        <v>100</v>
      </c>
      <c r="G120" s="138">
        <v>60000</v>
      </c>
      <c r="H120" s="138">
        <v>1722</v>
      </c>
      <c r="I120" s="138">
        <v>3486.68</v>
      </c>
      <c r="J120" s="138">
        <v>1824</v>
      </c>
      <c r="K120" s="138">
        <v>25</v>
      </c>
      <c r="L120" s="138">
        <v>7057.68</v>
      </c>
      <c r="M120" s="138">
        <v>52942.32</v>
      </c>
    </row>
    <row r="121" spans="1:669" ht="15.75" x14ac:dyDescent="0.25">
      <c r="A121" s="82" t="s">
        <v>13</v>
      </c>
      <c r="B121" s="71">
        <v>4</v>
      </c>
      <c r="C121" s="39"/>
      <c r="D121" s="39"/>
      <c r="E121" s="41"/>
      <c r="F121" s="41"/>
      <c r="G121" s="105">
        <f>SUM(G117:G120)</f>
        <v>246000</v>
      </c>
      <c r="H121" s="105">
        <f>SUM(H117:H118)+H119+H120</f>
        <v>7060.2</v>
      </c>
      <c r="I121" s="105">
        <f>SUM(I117:I118)+I119+I120</f>
        <v>14773.310000000001</v>
      </c>
      <c r="J121" s="105">
        <f>SUM(J117:J118)+J119+J120</f>
        <v>7478.4</v>
      </c>
      <c r="K121" s="105">
        <f>SUM(K117:K120)</f>
        <v>6612.45</v>
      </c>
      <c r="L121" s="105">
        <f>L117+L118+L119+L120</f>
        <v>35924.36</v>
      </c>
      <c r="M121" s="141">
        <f>SUM(M117:M120)</f>
        <v>210075.64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</row>
    <row r="122" spans="1:669" ht="15.75" x14ac:dyDescent="0.25">
      <c r="A122" s="28"/>
      <c r="B122" s="78"/>
      <c r="C122" s="5"/>
      <c r="D122" s="5"/>
      <c r="E122" s="8"/>
      <c r="F122" s="8"/>
      <c r="G122" s="115"/>
      <c r="H122" s="114"/>
      <c r="I122" s="115"/>
      <c r="J122" s="115"/>
      <c r="K122" s="115"/>
      <c r="L122" s="115"/>
      <c r="M122" s="11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  <c r="SI122" s="35"/>
      <c r="SJ122" s="35"/>
      <c r="SK122" s="35"/>
      <c r="SL122" s="35"/>
      <c r="SM122" s="35"/>
      <c r="SN122" s="35"/>
      <c r="SO122" s="35"/>
      <c r="SP122" s="35"/>
      <c r="SQ122" s="35"/>
      <c r="SR122" s="35"/>
      <c r="SS122" s="35"/>
      <c r="ST122" s="35"/>
      <c r="SU122" s="35"/>
      <c r="SV122" s="35"/>
      <c r="SW122" s="35"/>
      <c r="SX122" s="35"/>
      <c r="SY122" s="35"/>
      <c r="SZ122" s="35"/>
      <c r="TA122" s="35"/>
      <c r="TB122" s="35"/>
      <c r="TC122" s="35"/>
      <c r="TD122" s="35"/>
      <c r="TE122" s="35"/>
      <c r="TF122" s="35"/>
      <c r="TG122" s="35"/>
      <c r="TH122" s="35"/>
      <c r="TI122" s="35"/>
      <c r="TJ122" s="35"/>
      <c r="TK122" s="35"/>
      <c r="TL122" s="35"/>
      <c r="TM122" s="35"/>
      <c r="TN122" s="35"/>
      <c r="TO122" s="35"/>
      <c r="TP122" s="35"/>
      <c r="TQ122" s="35"/>
      <c r="TR122" s="35"/>
      <c r="TS122" s="35"/>
      <c r="TT122" s="35"/>
      <c r="TU122" s="35"/>
      <c r="TV122" s="35"/>
      <c r="TW122" s="35"/>
      <c r="TX122" s="35"/>
      <c r="TY122" s="35"/>
      <c r="TZ122" s="35"/>
      <c r="UA122" s="35"/>
      <c r="UB122" s="35"/>
      <c r="UC122" s="35"/>
      <c r="UD122" s="35"/>
      <c r="UE122" s="35"/>
      <c r="UF122" s="35"/>
      <c r="UG122" s="35"/>
      <c r="UH122" s="35"/>
      <c r="UI122" s="35"/>
      <c r="UJ122" s="35"/>
      <c r="UK122" s="35"/>
      <c r="UL122" s="35"/>
      <c r="UM122" s="35"/>
      <c r="UN122" s="35"/>
      <c r="UO122" s="35"/>
      <c r="UP122" s="35"/>
      <c r="UQ122" s="35"/>
      <c r="UR122" s="35"/>
      <c r="US122" s="35"/>
      <c r="UT122" s="35"/>
      <c r="UU122" s="35"/>
      <c r="UV122" s="35"/>
      <c r="UW122" s="35"/>
      <c r="UX122" s="35"/>
      <c r="UY122" s="35"/>
      <c r="UZ122" s="35"/>
      <c r="VA122" s="35"/>
      <c r="VB122" s="35"/>
      <c r="VC122" s="35"/>
      <c r="VD122" s="35"/>
      <c r="VE122" s="35"/>
      <c r="VF122" s="35"/>
      <c r="VG122" s="35"/>
      <c r="VH122" s="35"/>
      <c r="VI122" s="35"/>
      <c r="VJ122" s="35"/>
      <c r="VK122" s="35"/>
      <c r="VL122" s="35"/>
      <c r="VM122" s="35"/>
      <c r="VN122" s="35"/>
      <c r="VO122" s="35"/>
      <c r="VP122" s="35"/>
      <c r="VQ122" s="35"/>
      <c r="VR122" s="35"/>
      <c r="VS122" s="35"/>
      <c r="VT122" s="35"/>
      <c r="VU122" s="35"/>
      <c r="VV122" s="35"/>
      <c r="VW122" s="35"/>
      <c r="VX122" s="35"/>
      <c r="VY122" s="35"/>
      <c r="VZ122" s="35"/>
      <c r="WA122" s="35"/>
      <c r="WB122" s="35"/>
      <c r="WC122" s="35"/>
      <c r="WD122" s="35"/>
      <c r="WE122" s="35"/>
      <c r="WF122" s="35"/>
      <c r="WG122" s="35"/>
      <c r="WH122" s="35"/>
      <c r="WI122" s="35"/>
      <c r="WJ122" s="35"/>
      <c r="WK122" s="35"/>
      <c r="WL122" s="35"/>
      <c r="WM122" s="35"/>
      <c r="WN122" s="35"/>
      <c r="WO122" s="35"/>
      <c r="WP122" s="35"/>
      <c r="WQ122" s="35"/>
      <c r="WR122" s="35"/>
      <c r="WS122" s="35"/>
      <c r="WT122" s="35"/>
      <c r="WU122" s="35"/>
      <c r="WV122" s="35"/>
      <c r="WW122" s="35"/>
      <c r="WX122" s="35"/>
      <c r="WY122" s="35"/>
      <c r="WZ122" s="35"/>
      <c r="XA122" s="35"/>
      <c r="XB122" s="35"/>
      <c r="XC122" s="35"/>
      <c r="XD122" s="35"/>
      <c r="XE122" s="35"/>
      <c r="XF122" s="35"/>
      <c r="XG122" s="35"/>
      <c r="XH122" s="35"/>
      <c r="XI122" s="35"/>
      <c r="XJ122" s="35"/>
      <c r="XK122" s="35"/>
      <c r="XL122" s="35"/>
      <c r="XM122" s="35"/>
      <c r="XN122" s="35"/>
      <c r="XO122" s="35"/>
      <c r="XP122" s="35"/>
      <c r="XQ122" s="35"/>
      <c r="XR122" s="35"/>
      <c r="XS122" s="35"/>
      <c r="XT122" s="35"/>
      <c r="XU122" s="35"/>
      <c r="XV122" s="35"/>
      <c r="XW122" s="35"/>
      <c r="XX122" s="35"/>
      <c r="XY122" s="35"/>
      <c r="XZ122" s="35"/>
      <c r="YA122" s="35"/>
      <c r="YB122" s="35"/>
      <c r="YC122" s="35"/>
      <c r="YD122" s="35"/>
      <c r="YE122" s="35"/>
      <c r="YF122" s="35"/>
      <c r="YG122" s="35"/>
      <c r="YH122" s="35"/>
      <c r="YI122" s="35"/>
      <c r="YJ122" s="35"/>
      <c r="YK122" s="35"/>
      <c r="YL122" s="35"/>
      <c r="YM122" s="35"/>
      <c r="YN122" s="35"/>
      <c r="YO122" s="35"/>
      <c r="YP122" s="35"/>
      <c r="YQ122" s="35"/>
      <c r="YR122" s="35"/>
      <c r="YS122" s="35"/>
    </row>
    <row r="123" spans="1:669" ht="15.75" x14ac:dyDescent="0.25">
      <c r="A123" s="28" t="s">
        <v>93</v>
      </c>
      <c r="B123" s="2"/>
      <c r="C123" s="5"/>
      <c r="D123" s="5"/>
      <c r="E123" s="8"/>
      <c r="F123" s="8"/>
      <c r="G123" s="143"/>
      <c r="H123" s="104"/>
      <c r="I123" s="143"/>
      <c r="J123" s="143"/>
      <c r="K123" s="143"/>
      <c r="L123" s="143"/>
      <c r="M123" s="104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</row>
    <row r="124" spans="1:669" ht="15.75" x14ac:dyDescent="0.25">
      <c r="A124" t="s">
        <v>95</v>
      </c>
      <c r="B124" s="4" t="s">
        <v>94</v>
      </c>
      <c r="C124" s="5" t="s">
        <v>66</v>
      </c>
      <c r="D124" s="5" t="s">
        <v>199</v>
      </c>
      <c r="E124" s="8">
        <v>44470</v>
      </c>
      <c r="F124" s="8" t="s">
        <v>100</v>
      </c>
      <c r="G124" s="138">
        <v>44000</v>
      </c>
      <c r="H124" s="138">
        <v>1262.8</v>
      </c>
      <c r="I124" s="138">
        <v>1007.19</v>
      </c>
      <c r="J124" s="138">
        <v>1337.6</v>
      </c>
      <c r="K124" s="138">
        <v>25</v>
      </c>
      <c r="L124" s="138">
        <v>3632.59</v>
      </c>
      <c r="M124" s="138">
        <v>40367.410000000003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</row>
    <row r="125" spans="1:669" ht="15.75" x14ac:dyDescent="0.25">
      <c r="A125" s="47" t="s">
        <v>96</v>
      </c>
      <c r="B125" s="69">
        <v>1</v>
      </c>
      <c r="C125" s="48"/>
      <c r="D125" s="48"/>
      <c r="E125" s="49"/>
      <c r="F125" s="49"/>
      <c r="G125" s="141">
        <f>G124</f>
        <v>44000</v>
      </c>
      <c r="H125" s="105">
        <v>1262.8</v>
      </c>
      <c r="I125" s="141">
        <f>SUM(I124)</f>
        <v>1007.19</v>
      </c>
      <c r="J125" s="141">
        <v>1337.6</v>
      </c>
      <c r="K125" s="141">
        <f>K124</f>
        <v>25</v>
      </c>
      <c r="L125" s="141">
        <v>3632.59</v>
      </c>
      <c r="M125" s="105">
        <f>M124</f>
        <v>40367.410000000003</v>
      </c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</row>
    <row r="126" spans="1:669" ht="15.75" x14ac:dyDescent="0.25">
      <c r="B126" s="2"/>
      <c r="C126" s="5"/>
      <c r="D126" s="5"/>
      <c r="E126" s="8"/>
      <c r="F126" s="8"/>
      <c r="G126" s="143"/>
      <c r="H126" s="104"/>
      <c r="I126" s="143"/>
      <c r="J126" s="143"/>
      <c r="K126" s="143"/>
      <c r="L126" s="143"/>
      <c r="M126" s="104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</row>
    <row r="127" spans="1:669" ht="15.75" x14ac:dyDescent="0.25">
      <c r="A127" s="28" t="s">
        <v>191</v>
      </c>
      <c r="B127" s="2"/>
      <c r="C127" s="5"/>
      <c r="D127" s="5"/>
      <c r="E127" s="8"/>
      <c r="F127" s="8"/>
      <c r="G127" s="143"/>
      <c r="H127" s="104"/>
      <c r="I127" s="143"/>
      <c r="J127" s="143"/>
      <c r="K127" s="143"/>
      <c r="L127" s="143"/>
      <c r="M127" s="104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</row>
    <row r="128" spans="1:669" x14ac:dyDescent="0.25">
      <c r="A128" t="s">
        <v>192</v>
      </c>
      <c r="B128" s="4" t="s">
        <v>15</v>
      </c>
      <c r="C128" s="5" t="s">
        <v>67</v>
      </c>
      <c r="D128" s="5" t="s">
        <v>199</v>
      </c>
      <c r="E128" s="8">
        <v>44774</v>
      </c>
      <c r="F128" s="8" t="s">
        <v>100</v>
      </c>
      <c r="G128" s="138">
        <v>60000</v>
      </c>
      <c r="H128" s="138">
        <v>1722</v>
      </c>
      <c r="I128" s="138">
        <v>3486.68</v>
      </c>
      <c r="J128" s="138">
        <v>1824</v>
      </c>
      <c r="K128" s="138">
        <v>25</v>
      </c>
      <c r="L128" s="138">
        <v>7057.68</v>
      </c>
      <c r="M128" s="138">
        <v>52942.32</v>
      </c>
    </row>
    <row r="129" spans="1:669" ht="15.75" x14ac:dyDescent="0.25">
      <c r="A129" s="47" t="s">
        <v>96</v>
      </c>
      <c r="B129" s="69">
        <v>1</v>
      </c>
      <c r="C129" s="53"/>
      <c r="D129" s="53"/>
      <c r="E129" s="79"/>
      <c r="F129" s="79"/>
      <c r="G129" s="141">
        <f t="shared" ref="G129:M129" si="23">G128</f>
        <v>60000</v>
      </c>
      <c r="H129" s="105">
        <f t="shared" si="23"/>
        <v>1722</v>
      </c>
      <c r="I129" s="141">
        <f>I128</f>
        <v>3486.68</v>
      </c>
      <c r="J129" s="141">
        <f t="shared" si="23"/>
        <v>1824</v>
      </c>
      <c r="K129" s="141">
        <f>K128</f>
        <v>25</v>
      </c>
      <c r="L129" s="141">
        <f t="shared" si="23"/>
        <v>7057.68</v>
      </c>
      <c r="M129" s="105">
        <f t="shared" si="23"/>
        <v>52942.32</v>
      </c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</row>
    <row r="130" spans="1:669" ht="15.75" x14ac:dyDescent="0.25">
      <c r="A130" s="29"/>
      <c r="B130" s="123"/>
      <c r="C130" s="14"/>
      <c r="D130" s="14"/>
      <c r="E130" s="126"/>
      <c r="F130" s="126"/>
      <c r="G130" s="142"/>
      <c r="H130" s="121"/>
      <c r="I130" s="142"/>
      <c r="J130" s="142"/>
      <c r="K130" s="142"/>
      <c r="L130" s="142"/>
      <c r="M130" s="121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</row>
    <row r="131" spans="1:669" ht="15.75" x14ac:dyDescent="0.25">
      <c r="A131" s="27" t="s">
        <v>26</v>
      </c>
      <c r="C131" s="31"/>
      <c r="D131" s="31"/>
      <c r="G131" s="143"/>
      <c r="H131" s="104"/>
      <c r="I131" s="143"/>
      <c r="J131" s="143"/>
      <c r="K131" s="143"/>
      <c r="L131" s="143"/>
      <c r="M131" s="104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</row>
    <row r="132" spans="1:669" ht="15.75" x14ac:dyDescent="0.25">
      <c r="A132" s="4" t="s">
        <v>38</v>
      </c>
      <c r="B132" s="4" t="s">
        <v>39</v>
      </c>
      <c r="C132" s="5" t="s">
        <v>66</v>
      </c>
      <c r="D132" s="5" t="s">
        <v>199</v>
      </c>
      <c r="E132" s="8">
        <v>44276</v>
      </c>
      <c r="F132" s="8" t="s">
        <v>100</v>
      </c>
      <c r="G132" s="138">
        <v>85000</v>
      </c>
      <c r="H132" s="138">
        <v>2439.5</v>
      </c>
      <c r="I132" s="138">
        <v>8576.99</v>
      </c>
      <c r="J132" s="138">
        <v>2584</v>
      </c>
      <c r="K132" s="138">
        <v>3045</v>
      </c>
      <c r="L132" s="138">
        <v>16645.490000000002</v>
      </c>
      <c r="M132" s="138">
        <v>68354.509999999995</v>
      </c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</row>
    <row r="133" spans="1:669" ht="15.75" x14ac:dyDescent="0.25">
      <c r="A133" s="4" t="s">
        <v>27</v>
      </c>
      <c r="B133" s="4" t="s">
        <v>28</v>
      </c>
      <c r="C133" s="5" t="s">
        <v>66</v>
      </c>
      <c r="D133" s="5" t="s">
        <v>199</v>
      </c>
      <c r="E133" s="8">
        <v>43839</v>
      </c>
      <c r="F133" s="8" t="s">
        <v>100</v>
      </c>
      <c r="G133" s="138">
        <v>165000</v>
      </c>
      <c r="H133" s="138">
        <v>4735.5</v>
      </c>
      <c r="I133" s="138">
        <v>27413.040000000001</v>
      </c>
      <c r="J133" s="138">
        <v>4943.8</v>
      </c>
      <c r="K133" s="138">
        <v>10865.17</v>
      </c>
      <c r="L133" s="138">
        <v>47957.51</v>
      </c>
      <c r="M133" s="138">
        <v>117042.49</v>
      </c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</row>
    <row r="134" spans="1:669" s="47" customFormat="1" ht="15.75" x14ac:dyDescent="0.25">
      <c r="A134" s="4" t="s">
        <v>125</v>
      </c>
      <c r="B134" s="4" t="s">
        <v>222</v>
      </c>
      <c r="C134" s="5" t="s">
        <v>67</v>
      </c>
      <c r="D134" s="5" t="s">
        <v>199</v>
      </c>
      <c r="E134" s="8">
        <v>44593</v>
      </c>
      <c r="F134" s="8" t="s">
        <v>100</v>
      </c>
      <c r="G134" s="138">
        <v>46000</v>
      </c>
      <c r="H134" s="138">
        <v>1320.2</v>
      </c>
      <c r="I134" s="138">
        <v>1289.46</v>
      </c>
      <c r="J134" s="138">
        <v>1398.4</v>
      </c>
      <c r="K134" s="138">
        <v>1085</v>
      </c>
      <c r="L134" s="138">
        <v>5093.0600000000004</v>
      </c>
      <c r="M134" s="138">
        <v>40906.94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28"/>
      <c r="KF134" s="28"/>
      <c r="KG134" s="28"/>
      <c r="KH134" s="28"/>
      <c r="KI134" s="28"/>
      <c r="KJ134" s="28"/>
      <c r="KK134" s="28"/>
      <c r="KL134" s="28"/>
      <c r="KM134" s="28"/>
      <c r="KN134" s="28"/>
      <c r="KO134" s="28"/>
      <c r="KP134" s="28"/>
      <c r="KQ134" s="28"/>
      <c r="KR134" s="28"/>
      <c r="KS134" s="28"/>
      <c r="KT134" s="28"/>
      <c r="KU134" s="28"/>
      <c r="KV134" s="28"/>
      <c r="KW134" s="28"/>
      <c r="KX134" s="28"/>
      <c r="KY134" s="28"/>
      <c r="KZ134" s="28"/>
      <c r="LA134" s="28"/>
      <c r="LB134" s="28"/>
      <c r="LC134" s="28"/>
      <c r="LD134" s="28"/>
      <c r="LE134" s="28"/>
      <c r="LF134" s="28"/>
      <c r="LG134" s="28"/>
      <c r="LH134" s="28"/>
      <c r="LI134" s="28"/>
      <c r="LJ134" s="28"/>
      <c r="LK134" s="28"/>
      <c r="LL134" s="28"/>
      <c r="LM134" s="28"/>
      <c r="LN134" s="28"/>
      <c r="LO134" s="28"/>
      <c r="LP134" s="28"/>
      <c r="LQ134" s="28"/>
      <c r="LR134" s="28"/>
      <c r="LS134" s="28"/>
      <c r="LT134" s="28"/>
      <c r="LU134" s="28"/>
      <c r="LV134" s="28"/>
      <c r="LW134" s="28"/>
      <c r="LX134" s="28"/>
      <c r="LY134" s="28"/>
      <c r="LZ134" s="28"/>
      <c r="MA134" s="28"/>
      <c r="MB134" s="28"/>
      <c r="MC134" s="28"/>
      <c r="MD134" s="28"/>
      <c r="ME134" s="28"/>
      <c r="MF134" s="28"/>
      <c r="MG134" s="28"/>
      <c r="MH134" s="28"/>
      <c r="MI134" s="28"/>
      <c r="MJ134" s="28"/>
      <c r="MK134" s="28"/>
      <c r="ML134" s="28"/>
      <c r="MM134" s="28"/>
      <c r="MN134" s="28"/>
      <c r="MO134" s="28"/>
      <c r="MP134" s="28"/>
      <c r="MQ134" s="28"/>
      <c r="MR134" s="28"/>
      <c r="MS134" s="28"/>
      <c r="MT134" s="28"/>
      <c r="MU134" s="28"/>
      <c r="MV134" s="28"/>
      <c r="MW134" s="28"/>
      <c r="MX134" s="28"/>
      <c r="MY134" s="28"/>
      <c r="MZ134" s="28"/>
      <c r="NA134" s="28"/>
      <c r="NB134" s="28"/>
      <c r="NC134" s="28"/>
      <c r="ND134" s="28"/>
      <c r="NE134" s="28"/>
      <c r="NF134" s="28"/>
      <c r="NG134" s="28"/>
      <c r="NH134" s="28"/>
      <c r="NI134" s="28"/>
      <c r="NJ134" s="28"/>
      <c r="NK134" s="28"/>
      <c r="NL134" s="28"/>
      <c r="NM134" s="28"/>
      <c r="NN134" s="28"/>
      <c r="NO134" s="28"/>
      <c r="NP134" s="28"/>
      <c r="NQ134" s="28"/>
      <c r="NR134" s="28"/>
      <c r="NS134" s="28"/>
      <c r="NT134" s="28"/>
      <c r="NU134" s="28"/>
      <c r="NV134" s="28"/>
      <c r="NW134" s="28"/>
      <c r="NX134" s="28"/>
      <c r="NY134" s="28"/>
      <c r="NZ134" s="28"/>
      <c r="OA134" s="28"/>
      <c r="OB134" s="28"/>
      <c r="OC134" s="28"/>
      <c r="OD134" s="28"/>
      <c r="OE134" s="28"/>
      <c r="OF134" s="28"/>
      <c r="OG134" s="28"/>
      <c r="OH134" s="28"/>
      <c r="OI134" s="28"/>
      <c r="OJ134" s="28"/>
      <c r="OK134" s="28"/>
      <c r="OL134" s="28"/>
      <c r="OM134" s="28"/>
      <c r="ON134" s="28"/>
      <c r="OO134" s="28"/>
      <c r="OP134" s="28"/>
      <c r="OQ134" s="28"/>
      <c r="OR134" s="28"/>
      <c r="OS134" s="28"/>
      <c r="OT134" s="28"/>
      <c r="OU134" s="28"/>
      <c r="OV134" s="28"/>
      <c r="OW134" s="28"/>
      <c r="OX134" s="28"/>
      <c r="OY134" s="28"/>
      <c r="OZ134" s="28"/>
      <c r="PA134" s="28"/>
      <c r="PB134" s="28"/>
      <c r="PC134" s="28"/>
      <c r="PD134" s="28"/>
      <c r="PE134" s="28"/>
      <c r="PF134" s="28"/>
      <c r="PG134" s="28"/>
      <c r="PH134" s="28"/>
      <c r="PI134" s="28"/>
      <c r="PJ134" s="28"/>
      <c r="PK134" s="28"/>
      <c r="PL134" s="28"/>
      <c r="PM134" s="28"/>
      <c r="PN134" s="28"/>
      <c r="PO134" s="28"/>
      <c r="PP134" s="28"/>
      <c r="PQ134" s="28"/>
      <c r="PR134" s="28"/>
      <c r="PS134" s="28"/>
      <c r="PT134" s="28"/>
      <c r="PU134" s="28"/>
      <c r="PV134" s="28"/>
      <c r="PW134" s="28"/>
      <c r="PX134" s="28"/>
      <c r="PY134" s="28"/>
      <c r="PZ134" s="28"/>
      <c r="QA134" s="28"/>
      <c r="QB134" s="28"/>
      <c r="QC134" s="28"/>
      <c r="QD134" s="28"/>
      <c r="QE134" s="28"/>
      <c r="QF134" s="28"/>
      <c r="QG134" s="28"/>
      <c r="QH134" s="28"/>
      <c r="QI134" s="28"/>
      <c r="QJ134" s="28"/>
      <c r="QK134" s="28"/>
      <c r="QL134" s="28"/>
      <c r="QM134" s="28"/>
      <c r="QN134" s="28"/>
      <c r="QO134" s="28"/>
      <c r="QP134" s="28"/>
      <c r="QQ134" s="28"/>
      <c r="QR134" s="28"/>
      <c r="QS134" s="28"/>
      <c r="QT134" s="28"/>
      <c r="QU134" s="28"/>
      <c r="QV134" s="28"/>
      <c r="QW134" s="28"/>
      <c r="QX134" s="28"/>
      <c r="QY134" s="28"/>
      <c r="QZ134" s="28"/>
      <c r="RA134" s="28"/>
      <c r="RB134" s="28"/>
      <c r="RC134" s="28"/>
      <c r="RD134" s="28"/>
      <c r="RE134" s="28"/>
      <c r="RF134" s="28"/>
      <c r="RG134" s="28"/>
      <c r="RH134" s="28"/>
      <c r="RI134" s="28"/>
      <c r="RJ134" s="28"/>
      <c r="RK134" s="28"/>
      <c r="RL134" s="28"/>
      <c r="RM134" s="28"/>
      <c r="RN134" s="28"/>
      <c r="RO134" s="28"/>
      <c r="RP134" s="28"/>
      <c r="RQ134" s="28"/>
      <c r="RR134" s="28"/>
      <c r="RS134" s="28"/>
      <c r="RT134" s="28"/>
      <c r="RU134" s="28"/>
      <c r="RV134" s="28"/>
      <c r="RW134" s="28"/>
      <c r="RX134" s="28"/>
      <c r="RY134" s="28"/>
      <c r="RZ134" s="28"/>
      <c r="SA134" s="28"/>
      <c r="SB134" s="28"/>
      <c r="SC134" s="28"/>
      <c r="SD134" s="28"/>
      <c r="SE134" s="28"/>
      <c r="SF134" s="28"/>
      <c r="SG134" s="28"/>
      <c r="SH134" s="28"/>
      <c r="SI134" s="28"/>
      <c r="SJ134" s="28"/>
      <c r="SK134" s="28"/>
      <c r="SL134" s="28"/>
      <c r="SM134" s="28"/>
      <c r="SN134" s="28"/>
      <c r="SO134" s="28"/>
      <c r="SP134" s="28"/>
      <c r="SQ134" s="28"/>
      <c r="SR134" s="28"/>
      <c r="SS134" s="28"/>
      <c r="ST134" s="28"/>
      <c r="SU134" s="28"/>
      <c r="SV134" s="28"/>
      <c r="SW134" s="28"/>
      <c r="SX134" s="28"/>
      <c r="SY134" s="28"/>
      <c r="SZ134" s="28"/>
      <c r="TA134" s="28"/>
      <c r="TB134" s="28"/>
      <c r="TC134" s="28"/>
      <c r="TD134" s="28"/>
      <c r="TE134" s="28"/>
      <c r="TF134" s="28"/>
      <c r="TG134" s="28"/>
      <c r="TH134" s="28"/>
      <c r="TI134" s="28"/>
      <c r="TJ134" s="28"/>
      <c r="TK134" s="28"/>
      <c r="TL134" s="28"/>
      <c r="TM134" s="28"/>
      <c r="TN134" s="28"/>
      <c r="TO134" s="28"/>
      <c r="TP134" s="28"/>
      <c r="TQ134" s="28"/>
      <c r="TR134" s="28"/>
      <c r="TS134" s="28"/>
      <c r="TT134" s="28"/>
      <c r="TU134" s="28"/>
      <c r="TV134" s="28"/>
      <c r="TW134" s="28"/>
      <c r="TX134" s="28"/>
    </row>
    <row r="135" spans="1:669" x14ac:dyDescent="0.25">
      <c r="A135" s="47" t="s">
        <v>13</v>
      </c>
      <c r="B135" s="67">
        <v>3</v>
      </c>
      <c r="C135" s="53"/>
      <c r="D135" s="53"/>
      <c r="E135" s="47"/>
      <c r="F135" s="47"/>
      <c r="G135" s="141">
        <f>SUM(G132:G134)</f>
        <v>296000</v>
      </c>
      <c r="H135" s="105">
        <f t="shared" ref="H135:L135" si="24">SUM(H132:H134)</f>
        <v>8495.2000000000007</v>
      </c>
      <c r="I135" s="141">
        <f>SUM(I132:I134)</f>
        <v>37279.49</v>
      </c>
      <c r="J135" s="141">
        <f t="shared" si="24"/>
        <v>8926.2000000000007</v>
      </c>
      <c r="K135" s="141">
        <f>SUM(K132:K134)</f>
        <v>14995.17</v>
      </c>
      <c r="L135" s="141">
        <f t="shared" si="24"/>
        <v>69696.06</v>
      </c>
      <c r="M135" s="105">
        <f>SUM(M132:M134)</f>
        <v>226303.94</v>
      </c>
    </row>
    <row r="136" spans="1:669" ht="15.75" x14ac:dyDescent="0.25">
      <c r="G136" s="143"/>
      <c r="H136" s="104"/>
      <c r="I136" s="143"/>
      <c r="J136" s="143"/>
      <c r="K136" s="143"/>
      <c r="L136" s="143"/>
      <c r="M136" s="104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</row>
    <row r="137" spans="1:669" ht="15.75" x14ac:dyDescent="0.25">
      <c r="A137" s="27" t="s">
        <v>61</v>
      </c>
      <c r="C137" s="31"/>
      <c r="D137" s="31"/>
      <c r="G137" s="143"/>
      <c r="H137" s="104"/>
      <c r="I137" s="143"/>
      <c r="J137" s="143"/>
      <c r="K137" s="143"/>
      <c r="L137" s="143"/>
      <c r="M137" s="104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</row>
    <row r="138" spans="1:669" ht="15.75" x14ac:dyDescent="0.25">
      <c r="A138" s="25" t="s">
        <v>69</v>
      </c>
      <c r="B138" s="4" t="s">
        <v>15</v>
      </c>
      <c r="C138" s="5" t="s">
        <v>66</v>
      </c>
      <c r="D138" s="5" t="s">
        <v>199</v>
      </c>
      <c r="E138" s="8">
        <v>44270</v>
      </c>
      <c r="F138" s="8" t="s">
        <v>100</v>
      </c>
      <c r="G138" s="143">
        <v>46000</v>
      </c>
      <c r="H138" s="104">
        <v>1320.2</v>
      </c>
      <c r="I138" s="143">
        <v>1289.46</v>
      </c>
      <c r="J138" s="143">
        <v>1398.4</v>
      </c>
      <c r="K138" s="138">
        <v>25</v>
      </c>
      <c r="L138" s="138">
        <v>4033.06</v>
      </c>
      <c r="M138" s="138">
        <v>41966.94</v>
      </c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</row>
    <row r="139" spans="1:669" ht="15.75" x14ac:dyDescent="0.25">
      <c r="A139" s="25" t="s">
        <v>129</v>
      </c>
      <c r="B139" s="4" t="s">
        <v>15</v>
      </c>
      <c r="C139" s="5" t="s">
        <v>66</v>
      </c>
      <c r="D139" s="5" t="s">
        <v>199</v>
      </c>
      <c r="E139" s="8">
        <v>44593</v>
      </c>
      <c r="F139" s="8" t="s">
        <v>100</v>
      </c>
      <c r="G139" s="143">
        <v>35000</v>
      </c>
      <c r="H139" s="104">
        <v>1004.5</v>
      </c>
      <c r="I139" s="143">
        <v>0</v>
      </c>
      <c r="J139" s="143">
        <v>1064</v>
      </c>
      <c r="K139" s="138">
        <v>175</v>
      </c>
      <c r="L139" s="138">
        <v>2243.5</v>
      </c>
      <c r="M139" s="138">
        <v>32756.5</v>
      </c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</row>
    <row r="140" spans="1:669" ht="15.75" x14ac:dyDescent="0.25">
      <c r="A140" s="25" t="s">
        <v>180</v>
      </c>
      <c r="B140" s="4" t="s">
        <v>50</v>
      </c>
      <c r="C140" s="5" t="s">
        <v>67</v>
      </c>
      <c r="D140" s="5" t="s">
        <v>199</v>
      </c>
      <c r="E140" s="8">
        <v>44593</v>
      </c>
      <c r="F140" s="8" t="s">
        <v>100</v>
      </c>
      <c r="G140" s="143">
        <v>125000</v>
      </c>
      <c r="H140" s="104">
        <v>3587.5</v>
      </c>
      <c r="I140" s="143">
        <v>17985.990000000002</v>
      </c>
      <c r="J140" s="143">
        <v>3800</v>
      </c>
      <c r="K140" s="138">
        <v>175</v>
      </c>
      <c r="L140" s="138">
        <v>25548.49</v>
      </c>
      <c r="M140" s="138">
        <v>99451.51</v>
      </c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</row>
    <row r="141" spans="1:669" ht="15.75" x14ac:dyDescent="0.25">
      <c r="A141" s="25" t="s">
        <v>170</v>
      </c>
      <c r="B141" s="4" t="s">
        <v>16</v>
      </c>
      <c r="C141" s="5" t="s">
        <v>67</v>
      </c>
      <c r="D141" s="5" t="s">
        <v>199</v>
      </c>
      <c r="E141" s="8">
        <v>44682</v>
      </c>
      <c r="F141" s="8" t="s">
        <v>100</v>
      </c>
      <c r="G141" s="143">
        <v>30000</v>
      </c>
      <c r="H141" s="104">
        <v>861</v>
      </c>
      <c r="I141" s="143">
        <v>0</v>
      </c>
      <c r="J141" s="143">
        <v>912</v>
      </c>
      <c r="K141" s="138">
        <v>715</v>
      </c>
      <c r="L141" s="138">
        <v>2488</v>
      </c>
      <c r="M141" s="138">
        <v>27512</v>
      </c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</row>
    <row r="142" spans="1:669" ht="15.75" x14ac:dyDescent="0.25">
      <c r="A142" s="25" t="s">
        <v>193</v>
      </c>
      <c r="B142" s="4" t="s">
        <v>15</v>
      </c>
      <c r="C142" s="5" t="s">
        <v>66</v>
      </c>
      <c r="D142" s="5" t="s">
        <v>199</v>
      </c>
      <c r="E142" s="8">
        <v>44774</v>
      </c>
      <c r="F142" s="8" t="s">
        <v>100</v>
      </c>
      <c r="G142" s="143">
        <v>35000</v>
      </c>
      <c r="H142" s="104">
        <v>1004.5</v>
      </c>
      <c r="I142" s="143">
        <v>0</v>
      </c>
      <c r="J142" s="143">
        <v>1064</v>
      </c>
      <c r="K142" s="138">
        <v>3049.9</v>
      </c>
      <c r="L142" s="138">
        <v>5118.3999999999996</v>
      </c>
      <c r="M142" s="138">
        <v>29881.599999999999</v>
      </c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</row>
    <row r="143" spans="1:669" x14ac:dyDescent="0.25">
      <c r="A143" s="47" t="s">
        <v>13</v>
      </c>
      <c r="B143" s="67">
        <v>5</v>
      </c>
      <c r="C143" s="53"/>
      <c r="D143" s="53"/>
      <c r="E143" s="47"/>
      <c r="F143" s="47"/>
      <c r="G143" s="141">
        <f>SUM(G138:G142)</f>
        <v>271000</v>
      </c>
      <c r="H143" s="105">
        <f>SUM(H138:H142)</f>
        <v>7777.7</v>
      </c>
      <c r="I143" s="141">
        <f>SUM(I138:I142)</f>
        <v>19275.45</v>
      </c>
      <c r="J143" s="141">
        <f>SUM(J138:J142)</f>
        <v>8238.4</v>
      </c>
      <c r="K143" s="141">
        <f>SUM(K138:K142)</f>
        <v>4139.8999999999996</v>
      </c>
      <c r="L143" s="141">
        <f>L138+L139+L140+L141+L142</f>
        <v>39431.450000000004</v>
      </c>
      <c r="M143" s="105">
        <f>SUM(M138:M142)</f>
        <v>231568.55000000002</v>
      </c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1:669" ht="15.75" x14ac:dyDescent="0.25">
      <c r="G144" s="143"/>
      <c r="H144" s="104"/>
      <c r="I144" s="143"/>
      <c r="J144" s="143"/>
      <c r="K144" s="143"/>
      <c r="L144" s="143"/>
      <c r="M144" s="104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  <c r="IW144" s="35"/>
      <c r="IX144" s="35"/>
      <c r="IY144" s="35"/>
      <c r="IZ144" s="35"/>
      <c r="JA144" s="35"/>
      <c r="JB144" s="35"/>
      <c r="JC144" s="35"/>
      <c r="JD144" s="35"/>
      <c r="JE144" s="35"/>
      <c r="JF144" s="35"/>
      <c r="JG144" s="35"/>
      <c r="JH144" s="35"/>
      <c r="JI144" s="35"/>
      <c r="JJ144" s="35"/>
      <c r="JK144" s="35"/>
      <c r="JL144" s="35"/>
      <c r="JM144" s="35"/>
      <c r="JN144" s="35"/>
      <c r="JO144" s="35"/>
      <c r="JP144" s="35"/>
      <c r="JQ144" s="35"/>
      <c r="JR144" s="35"/>
      <c r="JS144" s="35"/>
      <c r="JT144" s="35"/>
      <c r="JU144" s="35"/>
      <c r="JV144" s="35"/>
      <c r="JW144" s="35"/>
      <c r="JX144" s="35"/>
      <c r="JY144" s="35"/>
      <c r="JZ144" s="35"/>
      <c r="KA144" s="35"/>
      <c r="KB144" s="35"/>
      <c r="KC144" s="35"/>
      <c r="KD144" s="35"/>
      <c r="KE144" s="35"/>
      <c r="KF144" s="35"/>
      <c r="KG144" s="35"/>
      <c r="KH144" s="35"/>
      <c r="KI144" s="35"/>
      <c r="KJ144" s="35"/>
      <c r="KK144" s="35"/>
      <c r="KL144" s="35"/>
      <c r="KM144" s="35"/>
      <c r="KN144" s="35"/>
      <c r="KO144" s="35"/>
      <c r="KP144" s="35"/>
      <c r="KQ144" s="35"/>
      <c r="KR144" s="35"/>
      <c r="KS144" s="35"/>
      <c r="KT144" s="35"/>
      <c r="KU144" s="35"/>
      <c r="KV144" s="35"/>
      <c r="KW144" s="35"/>
      <c r="KX144" s="35"/>
      <c r="KY144" s="35"/>
      <c r="KZ144" s="35"/>
      <c r="LA144" s="35"/>
      <c r="LB144" s="35"/>
      <c r="LC144" s="35"/>
      <c r="LD144" s="35"/>
      <c r="LE144" s="35"/>
      <c r="LF144" s="35"/>
      <c r="LG144" s="35"/>
      <c r="LH144" s="35"/>
      <c r="LI144" s="35"/>
      <c r="LJ144" s="35"/>
      <c r="LK144" s="35"/>
      <c r="LL144" s="35"/>
      <c r="LM144" s="35"/>
      <c r="LN144" s="35"/>
      <c r="LO144" s="35"/>
      <c r="LP144" s="35"/>
      <c r="LQ144" s="35"/>
      <c r="LR144" s="35"/>
      <c r="LS144" s="35"/>
      <c r="LT144" s="35"/>
      <c r="LU144" s="35"/>
      <c r="LV144" s="35"/>
      <c r="LW144" s="35"/>
      <c r="LX144" s="35"/>
      <c r="LY144" s="35"/>
      <c r="LZ144" s="35"/>
      <c r="MA144" s="35"/>
      <c r="MB144" s="35"/>
      <c r="MC144" s="35"/>
      <c r="MD144" s="35"/>
      <c r="ME144" s="35"/>
      <c r="MF144" s="35"/>
      <c r="MG144" s="35"/>
      <c r="MH144" s="35"/>
      <c r="MI144" s="35"/>
      <c r="MJ144" s="35"/>
      <c r="MK144" s="35"/>
      <c r="ML144" s="35"/>
      <c r="MM144" s="35"/>
      <c r="MN144" s="35"/>
      <c r="MO144" s="35"/>
      <c r="MP144" s="35"/>
      <c r="MQ144" s="35"/>
      <c r="MR144" s="35"/>
      <c r="MS144" s="35"/>
      <c r="MT144" s="35"/>
      <c r="MU144" s="35"/>
      <c r="MV144" s="35"/>
      <c r="MW144" s="35"/>
      <c r="MX144" s="35"/>
      <c r="MY144" s="35"/>
      <c r="MZ144" s="35"/>
      <c r="NA144" s="35"/>
      <c r="NB144" s="35"/>
      <c r="NC144" s="35"/>
      <c r="ND144" s="35"/>
      <c r="NE144" s="35"/>
      <c r="NF144" s="35"/>
      <c r="NG144" s="35"/>
      <c r="NH144" s="35"/>
      <c r="NI144" s="35"/>
      <c r="NJ144" s="35"/>
      <c r="NK144" s="35"/>
      <c r="NL144" s="35"/>
      <c r="NM144" s="35"/>
      <c r="NN144" s="35"/>
      <c r="NO144" s="35"/>
      <c r="NP144" s="35"/>
      <c r="NQ144" s="35"/>
      <c r="NR144" s="35"/>
      <c r="NS144" s="35"/>
      <c r="NT144" s="35"/>
      <c r="NU144" s="35"/>
      <c r="NV144" s="35"/>
      <c r="NW144" s="35"/>
      <c r="NX144" s="35"/>
      <c r="NY144" s="35"/>
      <c r="NZ144" s="35"/>
      <c r="OA144" s="35"/>
      <c r="OB144" s="35"/>
      <c r="OC144" s="35"/>
      <c r="OD144" s="35"/>
      <c r="OE144" s="35"/>
      <c r="OF144" s="35"/>
      <c r="OG144" s="35"/>
      <c r="OH144" s="35"/>
      <c r="OI144" s="35"/>
      <c r="OJ144" s="35"/>
      <c r="OK144" s="35"/>
      <c r="OL144" s="35"/>
      <c r="OM144" s="35"/>
      <c r="ON144" s="35"/>
      <c r="OO144" s="35"/>
      <c r="OP144" s="35"/>
      <c r="OQ144" s="35"/>
      <c r="OR144" s="35"/>
      <c r="OS144" s="35"/>
      <c r="OT144" s="35"/>
      <c r="OU144" s="35"/>
      <c r="OV144" s="35"/>
      <c r="OW144" s="35"/>
      <c r="OX144" s="35"/>
      <c r="OY144" s="35"/>
      <c r="OZ144" s="35"/>
      <c r="PA144" s="35"/>
      <c r="PB144" s="35"/>
      <c r="PC144" s="35"/>
      <c r="PD144" s="35"/>
      <c r="PE144" s="35"/>
      <c r="PF144" s="35"/>
      <c r="PG144" s="35"/>
      <c r="PH144" s="35"/>
      <c r="PI144" s="35"/>
      <c r="PJ144" s="35"/>
      <c r="PK144" s="35"/>
      <c r="PL144" s="35"/>
      <c r="PM144" s="35"/>
      <c r="PN144" s="35"/>
      <c r="PO144" s="35"/>
      <c r="PP144" s="35"/>
      <c r="PQ144" s="35"/>
      <c r="PR144" s="35"/>
      <c r="PS144" s="35"/>
      <c r="PT144" s="35"/>
      <c r="PU144" s="35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  <c r="QI144" s="35"/>
      <c r="QJ144" s="35"/>
      <c r="QK144" s="35"/>
      <c r="QL144" s="35"/>
      <c r="QM144" s="35"/>
      <c r="QN144" s="35"/>
      <c r="QO144" s="35"/>
      <c r="QP144" s="35"/>
      <c r="QQ144" s="35"/>
      <c r="QR144" s="35"/>
      <c r="QS144" s="35"/>
      <c r="QT144" s="35"/>
      <c r="QU144" s="35"/>
      <c r="QV144" s="35"/>
      <c r="QW144" s="35"/>
      <c r="QX144" s="35"/>
      <c r="QY144" s="35"/>
      <c r="QZ144" s="35"/>
      <c r="RA144" s="35"/>
      <c r="RB144" s="35"/>
      <c r="RC144" s="35"/>
      <c r="RD144" s="35"/>
      <c r="RE144" s="35"/>
      <c r="RF144" s="35"/>
      <c r="RG144" s="35"/>
      <c r="RH144" s="35"/>
      <c r="RI144" s="35"/>
      <c r="RJ144" s="35"/>
      <c r="RK144" s="35"/>
      <c r="RL144" s="35"/>
      <c r="RM144" s="35"/>
      <c r="RN144" s="35"/>
      <c r="RO144" s="35"/>
      <c r="RP144" s="35"/>
      <c r="RQ144" s="35"/>
      <c r="RR144" s="35"/>
      <c r="RS144" s="35"/>
      <c r="RT144" s="35"/>
      <c r="RU144" s="35"/>
      <c r="RV144" s="35"/>
      <c r="RW144" s="35"/>
      <c r="RX144" s="35"/>
      <c r="RY144" s="35"/>
      <c r="RZ144" s="35"/>
      <c r="SA144" s="35"/>
      <c r="SB144" s="35"/>
      <c r="SC144" s="35"/>
      <c r="SD144" s="35"/>
      <c r="SE144" s="35"/>
      <c r="SF144" s="35"/>
      <c r="SG144" s="35"/>
      <c r="SH144" s="35"/>
      <c r="SI144" s="35"/>
      <c r="SJ144" s="35"/>
      <c r="SK144" s="35"/>
      <c r="SL144" s="35"/>
      <c r="SM144" s="35"/>
      <c r="SN144" s="35"/>
      <c r="SO144" s="35"/>
      <c r="SP144" s="35"/>
      <c r="SQ144" s="35"/>
      <c r="SR144" s="35"/>
      <c r="SS144" s="35"/>
      <c r="ST144" s="35"/>
      <c r="SU144" s="35"/>
      <c r="SV144" s="35"/>
      <c r="SW144" s="35"/>
      <c r="SX144" s="35"/>
      <c r="SY144" s="35"/>
      <c r="SZ144" s="35"/>
      <c r="TA144" s="35"/>
      <c r="TB144" s="35"/>
      <c r="TC144" s="35"/>
      <c r="TD144" s="35"/>
      <c r="TE144" s="35"/>
      <c r="TF144" s="35"/>
      <c r="TG144" s="35"/>
      <c r="TH144" s="35"/>
      <c r="TI144" s="35"/>
      <c r="TJ144" s="35"/>
      <c r="TK144" s="35"/>
      <c r="TL144" s="35"/>
      <c r="TM144" s="35"/>
      <c r="TN144" s="35"/>
      <c r="TO144" s="35"/>
      <c r="TP144" s="35"/>
      <c r="TQ144" s="35"/>
      <c r="TR144" s="35"/>
      <c r="TS144" s="35"/>
      <c r="TT144" s="35"/>
      <c r="TU144" s="35"/>
      <c r="TV144" s="35"/>
      <c r="TW144" s="35"/>
      <c r="TX144" s="35"/>
      <c r="TY144" s="35"/>
      <c r="TZ144" s="35"/>
      <c r="UA144" s="35"/>
      <c r="UB144" s="35"/>
      <c r="UC144" s="35"/>
      <c r="UD144" s="35"/>
      <c r="UE144" s="35"/>
      <c r="UF144" s="35"/>
      <c r="UG144" s="35"/>
      <c r="UH144" s="35"/>
      <c r="UI144" s="35"/>
      <c r="UJ144" s="35"/>
      <c r="UK144" s="35"/>
      <c r="UL144" s="35"/>
      <c r="UM144" s="35"/>
      <c r="UN144" s="35"/>
      <c r="UO144" s="35"/>
      <c r="UP144" s="35"/>
      <c r="UQ144" s="35"/>
      <c r="UR144" s="35"/>
      <c r="US144" s="35"/>
      <c r="UT144" s="35"/>
      <c r="UU144" s="35"/>
      <c r="UV144" s="35"/>
      <c r="UW144" s="35"/>
      <c r="UX144" s="35"/>
      <c r="UY144" s="35"/>
      <c r="UZ144" s="35"/>
      <c r="VA144" s="35"/>
      <c r="VB144" s="35"/>
      <c r="VC144" s="35"/>
      <c r="VD144" s="35"/>
      <c r="VE144" s="35"/>
      <c r="VF144" s="35"/>
      <c r="VG144" s="35"/>
      <c r="VH144" s="35"/>
      <c r="VI144" s="35"/>
      <c r="VJ144" s="35"/>
      <c r="VK144" s="35"/>
      <c r="VL144" s="35"/>
      <c r="VM144" s="35"/>
      <c r="VN144" s="35"/>
      <c r="VO144" s="35"/>
      <c r="VP144" s="35"/>
      <c r="VQ144" s="35"/>
      <c r="VR144" s="35"/>
      <c r="VS144" s="35"/>
      <c r="VT144" s="35"/>
      <c r="VU144" s="35"/>
      <c r="VV144" s="35"/>
      <c r="VW144" s="35"/>
      <c r="VX144" s="35"/>
      <c r="VY144" s="35"/>
      <c r="VZ144" s="35"/>
      <c r="WA144" s="35"/>
      <c r="WB144" s="35"/>
      <c r="WC144" s="35"/>
      <c r="WD144" s="35"/>
      <c r="WE144" s="35"/>
      <c r="WF144" s="35"/>
      <c r="WG144" s="35"/>
      <c r="WH144" s="35"/>
      <c r="WI144" s="35"/>
      <c r="WJ144" s="35"/>
      <c r="WK144" s="35"/>
      <c r="WL144" s="35"/>
      <c r="WM144" s="35"/>
      <c r="WN144" s="35"/>
      <c r="WO144" s="35"/>
      <c r="WP144" s="35"/>
      <c r="WQ144" s="35"/>
      <c r="WR144" s="35"/>
      <c r="WS144" s="35"/>
      <c r="WT144" s="35"/>
      <c r="WU144" s="35"/>
      <c r="WV144" s="35"/>
      <c r="WW144" s="35"/>
      <c r="WX144" s="35"/>
      <c r="WY144" s="35"/>
      <c r="WZ144" s="35"/>
      <c r="XA144" s="35"/>
      <c r="XB144" s="35"/>
      <c r="XC144" s="35"/>
      <c r="XD144" s="35"/>
      <c r="XE144" s="35"/>
      <c r="XF144" s="35"/>
      <c r="XG144" s="35"/>
      <c r="XH144" s="35"/>
      <c r="XI144" s="35"/>
      <c r="XJ144" s="35"/>
      <c r="XK144" s="35"/>
      <c r="XL144" s="35"/>
      <c r="XM144" s="35"/>
      <c r="XN144" s="35"/>
      <c r="XO144" s="35"/>
      <c r="XP144" s="35"/>
      <c r="XQ144" s="35"/>
      <c r="XR144" s="35"/>
      <c r="XS144" s="35"/>
      <c r="XT144" s="35"/>
      <c r="XU144" s="35"/>
      <c r="XV144" s="35"/>
      <c r="XW144" s="35"/>
      <c r="XX144" s="35"/>
      <c r="XY144" s="35"/>
      <c r="XZ144" s="35"/>
      <c r="YA144" s="35"/>
      <c r="YB144" s="35"/>
      <c r="YC144" s="35"/>
      <c r="YD144" s="35"/>
      <c r="YE144" s="35"/>
      <c r="YF144" s="35"/>
      <c r="YG144" s="35"/>
      <c r="YH144" s="35"/>
      <c r="YI144" s="35"/>
      <c r="YJ144" s="35"/>
      <c r="YK144" s="35"/>
      <c r="YL144" s="35"/>
      <c r="YM144" s="35"/>
      <c r="YN144" s="35"/>
      <c r="YO144" s="35"/>
      <c r="YP144" s="35"/>
      <c r="YQ144" s="35"/>
      <c r="YR144" s="35"/>
      <c r="YS144" s="35"/>
    </row>
    <row r="145" spans="1:669" ht="18" customHeight="1" x14ac:dyDescent="0.25">
      <c r="A145" s="28" t="s">
        <v>130</v>
      </c>
      <c r="B145" s="11"/>
      <c r="C145" s="9"/>
      <c r="D145" s="9"/>
      <c r="E145" s="28"/>
      <c r="F145" s="28"/>
      <c r="G145" s="115"/>
      <c r="H145" s="114"/>
      <c r="I145" s="115"/>
      <c r="J145" s="115"/>
      <c r="K145" s="115"/>
      <c r="L145" s="115"/>
      <c r="M145" s="114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  <c r="IW145" s="35"/>
      <c r="IX145" s="35"/>
      <c r="IY145" s="35"/>
      <c r="IZ145" s="35"/>
      <c r="JA145" s="35"/>
      <c r="JB145" s="35"/>
      <c r="JC145" s="35"/>
      <c r="JD145" s="35"/>
      <c r="JE145" s="35"/>
      <c r="JF145" s="35"/>
      <c r="JG145" s="35"/>
      <c r="JH145" s="35"/>
      <c r="JI145" s="35"/>
      <c r="JJ145" s="35"/>
      <c r="JK145" s="35"/>
      <c r="JL145" s="35"/>
      <c r="JM145" s="35"/>
      <c r="JN145" s="35"/>
      <c r="JO145" s="35"/>
      <c r="JP145" s="35"/>
      <c r="JQ145" s="35"/>
      <c r="JR145" s="35"/>
      <c r="JS145" s="35"/>
      <c r="JT145" s="35"/>
      <c r="JU145" s="35"/>
      <c r="JV145" s="35"/>
      <c r="JW145" s="35"/>
      <c r="JX145" s="35"/>
      <c r="JY145" s="35"/>
      <c r="JZ145" s="35"/>
      <c r="KA145" s="35"/>
      <c r="KB145" s="35"/>
      <c r="KC145" s="35"/>
      <c r="KD145" s="35"/>
      <c r="KE145" s="35"/>
      <c r="KF145" s="35"/>
      <c r="KG145" s="35"/>
      <c r="KH145" s="35"/>
      <c r="KI145" s="35"/>
      <c r="KJ145" s="35"/>
      <c r="KK145" s="35"/>
      <c r="KL145" s="35"/>
      <c r="KM145" s="35"/>
      <c r="KN145" s="35"/>
      <c r="KO145" s="35"/>
      <c r="KP145" s="35"/>
      <c r="KQ145" s="35"/>
      <c r="KR145" s="35"/>
      <c r="KS145" s="35"/>
      <c r="KT145" s="35"/>
      <c r="KU145" s="35"/>
      <c r="KV145" s="35"/>
      <c r="KW145" s="35"/>
      <c r="KX145" s="35"/>
      <c r="KY145" s="35"/>
      <c r="KZ145" s="35"/>
      <c r="LA145" s="35"/>
      <c r="LB145" s="35"/>
      <c r="LC145" s="35"/>
      <c r="LD145" s="35"/>
      <c r="LE145" s="35"/>
      <c r="LF145" s="35"/>
      <c r="LG145" s="35"/>
      <c r="LH145" s="35"/>
      <c r="LI145" s="35"/>
      <c r="LJ145" s="35"/>
      <c r="LK145" s="35"/>
      <c r="LL145" s="35"/>
      <c r="LM145" s="35"/>
      <c r="LN145" s="35"/>
      <c r="LO145" s="35"/>
      <c r="LP145" s="35"/>
      <c r="LQ145" s="35"/>
      <c r="LR145" s="35"/>
      <c r="LS145" s="35"/>
      <c r="LT145" s="35"/>
      <c r="LU145" s="35"/>
      <c r="LV145" s="35"/>
      <c r="LW145" s="35"/>
      <c r="LX145" s="35"/>
      <c r="LY145" s="35"/>
      <c r="LZ145" s="35"/>
      <c r="MA145" s="35"/>
      <c r="MB145" s="35"/>
      <c r="MC145" s="35"/>
      <c r="MD145" s="35"/>
      <c r="ME145" s="35"/>
      <c r="MF145" s="35"/>
      <c r="MG145" s="35"/>
      <c r="MH145" s="35"/>
      <c r="MI145" s="35"/>
      <c r="MJ145" s="35"/>
      <c r="MK145" s="35"/>
      <c r="ML145" s="35"/>
      <c r="MM145" s="35"/>
      <c r="MN145" s="35"/>
      <c r="MO145" s="35"/>
      <c r="MP145" s="35"/>
      <c r="MQ145" s="35"/>
      <c r="MR145" s="35"/>
      <c r="MS145" s="35"/>
      <c r="MT145" s="35"/>
      <c r="MU145" s="35"/>
      <c r="MV145" s="35"/>
      <c r="MW145" s="35"/>
      <c r="MX145" s="35"/>
      <c r="MY145" s="35"/>
      <c r="MZ145" s="35"/>
      <c r="NA145" s="35"/>
      <c r="NB145" s="35"/>
      <c r="NC145" s="35"/>
      <c r="ND145" s="35"/>
      <c r="NE145" s="35"/>
      <c r="NF145" s="35"/>
      <c r="NG145" s="35"/>
      <c r="NH145" s="35"/>
      <c r="NI145" s="35"/>
      <c r="NJ145" s="35"/>
      <c r="NK145" s="35"/>
      <c r="NL145" s="35"/>
      <c r="NM145" s="35"/>
      <c r="NN145" s="35"/>
      <c r="NO145" s="35"/>
      <c r="NP145" s="35"/>
      <c r="NQ145" s="35"/>
      <c r="NR145" s="35"/>
      <c r="NS145" s="35"/>
      <c r="NT145" s="35"/>
      <c r="NU145" s="35"/>
      <c r="NV145" s="35"/>
      <c r="NW145" s="35"/>
      <c r="NX145" s="35"/>
      <c r="NY145" s="35"/>
      <c r="NZ145" s="35"/>
      <c r="OA145" s="35"/>
      <c r="OB145" s="35"/>
      <c r="OC145" s="35"/>
      <c r="OD145" s="35"/>
      <c r="OE145" s="35"/>
      <c r="OF145" s="35"/>
      <c r="OG145" s="35"/>
      <c r="OH145" s="35"/>
      <c r="OI145" s="35"/>
      <c r="OJ145" s="35"/>
      <c r="OK145" s="35"/>
      <c r="OL145" s="35"/>
      <c r="OM145" s="35"/>
      <c r="ON145" s="35"/>
      <c r="OO145" s="35"/>
      <c r="OP145" s="35"/>
      <c r="OQ145" s="35"/>
      <c r="OR145" s="35"/>
      <c r="OS145" s="35"/>
      <c r="OT145" s="35"/>
      <c r="OU145" s="35"/>
      <c r="OV145" s="35"/>
      <c r="OW145" s="35"/>
      <c r="OX145" s="35"/>
      <c r="OY145" s="35"/>
      <c r="OZ145" s="35"/>
      <c r="PA145" s="35"/>
      <c r="PB145" s="35"/>
      <c r="PC145" s="35"/>
      <c r="PD145" s="35"/>
      <c r="PE145" s="35"/>
      <c r="PF145" s="35"/>
      <c r="PG145" s="35"/>
      <c r="PH145" s="35"/>
      <c r="PI145" s="35"/>
      <c r="PJ145" s="35"/>
      <c r="PK145" s="35"/>
      <c r="PL145" s="35"/>
      <c r="PM145" s="35"/>
      <c r="PN145" s="35"/>
      <c r="PO145" s="35"/>
      <c r="PP145" s="35"/>
      <c r="PQ145" s="35"/>
      <c r="PR145" s="35"/>
      <c r="PS145" s="35"/>
      <c r="PT145" s="35"/>
      <c r="PU145" s="35"/>
      <c r="PV145" s="35"/>
      <c r="PW145" s="35"/>
      <c r="PX145" s="35"/>
      <c r="PY145" s="35"/>
      <c r="PZ145" s="35"/>
      <c r="QA145" s="35"/>
      <c r="QB145" s="35"/>
      <c r="QC145" s="35"/>
      <c r="QD145" s="35"/>
      <c r="QE145" s="35"/>
      <c r="QF145" s="35"/>
      <c r="QG145" s="35"/>
      <c r="QH145" s="35"/>
      <c r="QI145" s="35"/>
      <c r="QJ145" s="35"/>
      <c r="QK145" s="35"/>
      <c r="QL145" s="35"/>
      <c r="QM145" s="35"/>
      <c r="QN145" s="35"/>
      <c r="QO145" s="35"/>
      <c r="QP145" s="35"/>
      <c r="QQ145" s="35"/>
      <c r="QR145" s="35"/>
      <c r="QS145" s="35"/>
      <c r="QT145" s="35"/>
      <c r="QU145" s="35"/>
      <c r="QV145" s="35"/>
      <c r="QW145" s="35"/>
      <c r="QX145" s="35"/>
      <c r="QY145" s="35"/>
      <c r="QZ145" s="35"/>
      <c r="RA145" s="35"/>
      <c r="RB145" s="35"/>
      <c r="RC145" s="35"/>
      <c r="RD145" s="35"/>
      <c r="RE145" s="35"/>
      <c r="RF145" s="35"/>
      <c r="RG145" s="35"/>
      <c r="RH145" s="35"/>
      <c r="RI145" s="35"/>
      <c r="RJ145" s="35"/>
      <c r="RK145" s="35"/>
      <c r="RL145" s="35"/>
      <c r="RM145" s="35"/>
      <c r="RN145" s="35"/>
      <c r="RO145" s="35"/>
      <c r="RP145" s="35"/>
      <c r="RQ145" s="35"/>
      <c r="RR145" s="35"/>
      <c r="RS145" s="35"/>
      <c r="RT145" s="35"/>
      <c r="RU145" s="35"/>
      <c r="RV145" s="35"/>
      <c r="RW145" s="35"/>
      <c r="RX145" s="35"/>
      <c r="RY145" s="35"/>
      <c r="RZ145" s="35"/>
      <c r="SA145" s="35"/>
      <c r="SB145" s="35"/>
      <c r="SC145" s="35"/>
      <c r="SD145" s="35"/>
      <c r="SE145" s="35"/>
      <c r="SF145" s="35"/>
      <c r="SG145" s="35"/>
      <c r="SH145" s="35"/>
      <c r="SI145" s="35"/>
      <c r="SJ145" s="35"/>
      <c r="SK145" s="35"/>
      <c r="SL145" s="35"/>
      <c r="SM145" s="35"/>
      <c r="SN145" s="35"/>
      <c r="SO145" s="35"/>
      <c r="SP145" s="35"/>
      <c r="SQ145" s="35"/>
      <c r="SR145" s="35"/>
      <c r="SS145" s="35"/>
      <c r="ST145" s="35"/>
      <c r="SU145" s="35"/>
      <c r="SV145" s="35"/>
      <c r="SW145" s="35"/>
      <c r="SX145" s="35"/>
      <c r="SY145" s="35"/>
      <c r="SZ145" s="35"/>
      <c r="TA145" s="35"/>
      <c r="TB145" s="35"/>
      <c r="TC145" s="35"/>
      <c r="TD145" s="35"/>
      <c r="TE145" s="35"/>
      <c r="TF145" s="35"/>
      <c r="TG145" s="35"/>
      <c r="TH145" s="35"/>
      <c r="TI145" s="35"/>
      <c r="TJ145" s="35"/>
      <c r="TK145" s="35"/>
      <c r="TL145" s="35"/>
      <c r="TM145" s="35"/>
      <c r="TN145" s="35"/>
      <c r="TO145" s="35"/>
      <c r="TP145" s="35"/>
      <c r="TQ145" s="35"/>
      <c r="TR145" s="35"/>
      <c r="TS145" s="35"/>
      <c r="TT145" s="35"/>
      <c r="TU145" s="35"/>
      <c r="TV145" s="35"/>
      <c r="TW145" s="35"/>
      <c r="TX145" s="35"/>
      <c r="TY145" s="35"/>
      <c r="TZ145" s="35"/>
      <c r="UA145" s="35"/>
      <c r="UB145" s="35"/>
      <c r="UC145" s="35"/>
      <c r="UD145" s="35"/>
      <c r="UE145" s="35"/>
      <c r="UF145" s="35"/>
      <c r="UG145" s="35"/>
      <c r="UH145" s="35"/>
      <c r="UI145" s="35"/>
      <c r="UJ145" s="35"/>
      <c r="UK145" s="35"/>
      <c r="UL145" s="35"/>
      <c r="UM145" s="35"/>
      <c r="UN145" s="35"/>
      <c r="UO145" s="35"/>
      <c r="UP145" s="35"/>
      <c r="UQ145" s="35"/>
      <c r="UR145" s="35"/>
      <c r="US145" s="35"/>
      <c r="UT145" s="35"/>
      <c r="UU145" s="35"/>
      <c r="UV145" s="35"/>
      <c r="UW145" s="35"/>
      <c r="UX145" s="35"/>
      <c r="UY145" s="35"/>
      <c r="UZ145" s="35"/>
      <c r="VA145" s="35"/>
      <c r="VB145" s="35"/>
      <c r="VC145" s="35"/>
      <c r="VD145" s="35"/>
      <c r="VE145" s="35"/>
      <c r="VF145" s="35"/>
      <c r="VG145" s="35"/>
      <c r="VH145" s="35"/>
      <c r="VI145" s="35"/>
      <c r="VJ145" s="35"/>
      <c r="VK145" s="35"/>
      <c r="VL145" s="35"/>
      <c r="VM145" s="35"/>
      <c r="VN145" s="35"/>
      <c r="VO145" s="35"/>
      <c r="VP145" s="35"/>
      <c r="VQ145" s="35"/>
      <c r="VR145" s="35"/>
      <c r="VS145" s="35"/>
      <c r="VT145" s="35"/>
      <c r="VU145" s="35"/>
      <c r="VV145" s="35"/>
      <c r="VW145" s="35"/>
      <c r="VX145" s="35"/>
      <c r="VY145" s="35"/>
      <c r="VZ145" s="35"/>
      <c r="WA145" s="35"/>
      <c r="WB145" s="35"/>
      <c r="WC145" s="35"/>
      <c r="WD145" s="35"/>
      <c r="WE145" s="35"/>
      <c r="WF145" s="35"/>
      <c r="WG145" s="35"/>
      <c r="WH145" s="35"/>
      <c r="WI145" s="35"/>
      <c r="WJ145" s="35"/>
      <c r="WK145" s="35"/>
      <c r="WL145" s="35"/>
      <c r="WM145" s="35"/>
      <c r="WN145" s="35"/>
      <c r="WO145" s="35"/>
      <c r="WP145" s="35"/>
      <c r="WQ145" s="35"/>
      <c r="WR145" s="35"/>
      <c r="WS145" s="35"/>
      <c r="WT145" s="35"/>
      <c r="WU145" s="35"/>
      <c r="WV145" s="35"/>
      <c r="WW145" s="35"/>
      <c r="WX145" s="35"/>
      <c r="WY145" s="35"/>
      <c r="WZ145" s="35"/>
      <c r="XA145" s="35"/>
      <c r="XB145" s="35"/>
      <c r="XC145" s="35"/>
      <c r="XD145" s="35"/>
      <c r="XE145" s="35"/>
      <c r="XF145" s="35"/>
      <c r="XG145" s="35"/>
      <c r="XH145" s="35"/>
      <c r="XI145" s="35"/>
      <c r="XJ145" s="35"/>
      <c r="XK145" s="35"/>
      <c r="XL145" s="35"/>
      <c r="XM145" s="35"/>
      <c r="XN145" s="35"/>
      <c r="XO145" s="35"/>
      <c r="XP145" s="35"/>
      <c r="XQ145" s="35"/>
      <c r="XR145" s="35"/>
      <c r="XS145" s="35"/>
      <c r="XT145" s="35"/>
      <c r="XU145" s="35"/>
      <c r="XV145" s="35"/>
      <c r="XW145" s="35"/>
      <c r="XX145" s="35"/>
      <c r="XY145" s="35"/>
      <c r="XZ145" s="35"/>
      <c r="YA145" s="35"/>
      <c r="YB145" s="35"/>
      <c r="YC145" s="35"/>
      <c r="YD145" s="35"/>
      <c r="YE145" s="35"/>
      <c r="YF145" s="35"/>
      <c r="YG145" s="35"/>
      <c r="YH145" s="35"/>
      <c r="YI145" s="35"/>
      <c r="YJ145" s="35"/>
      <c r="YK145" s="35"/>
      <c r="YL145" s="35"/>
      <c r="YM145" s="35"/>
      <c r="YN145" s="35"/>
      <c r="YO145" s="35"/>
      <c r="YP145" s="35"/>
      <c r="YQ145" s="35"/>
      <c r="YR145" s="35"/>
      <c r="YS145" s="35"/>
    </row>
    <row r="146" spans="1:669" ht="19.5" customHeight="1" x14ac:dyDescent="0.25">
      <c r="A146" t="s">
        <v>131</v>
      </c>
      <c r="B146" s="148" t="s">
        <v>15</v>
      </c>
      <c r="C146" s="5" t="s">
        <v>67</v>
      </c>
      <c r="D146" s="5" t="s">
        <v>199</v>
      </c>
      <c r="E146" s="7">
        <v>44594</v>
      </c>
      <c r="F146" s="2" t="s">
        <v>100</v>
      </c>
      <c r="G146" s="143">
        <v>35000</v>
      </c>
      <c r="H146" s="104">
        <v>1004.5</v>
      </c>
      <c r="I146" s="143">
        <v>0</v>
      </c>
      <c r="J146" s="143">
        <v>1064</v>
      </c>
      <c r="K146" s="138">
        <v>1255</v>
      </c>
      <c r="L146" s="138">
        <v>3323.5</v>
      </c>
      <c r="M146" s="138">
        <v>31676.5</v>
      </c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  <c r="IW146" s="35"/>
      <c r="IX146" s="35"/>
      <c r="IY146" s="35"/>
      <c r="IZ146" s="35"/>
      <c r="JA146" s="35"/>
      <c r="JB146" s="35"/>
      <c r="JC146" s="35"/>
      <c r="JD146" s="35"/>
      <c r="JE146" s="35"/>
      <c r="JF146" s="35"/>
      <c r="JG146" s="35"/>
      <c r="JH146" s="35"/>
      <c r="JI146" s="35"/>
      <c r="JJ146" s="35"/>
      <c r="JK146" s="35"/>
      <c r="JL146" s="35"/>
      <c r="JM146" s="35"/>
      <c r="JN146" s="35"/>
      <c r="JO146" s="35"/>
      <c r="JP146" s="35"/>
      <c r="JQ146" s="35"/>
      <c r="JR146" s="35"/>
      <c r="JS146" s="35"/>
      <c r="JT146" s="35"/>
      <c r="JU146" s="35"/>
      <c r="JV146" s="35"/>
      <c r="JW146" s="35"/>
      <c r="JX146" s="35"/>
      <c r="JY146" s="35"/>
      <c r="JZ146" s="35"/>
      <c r="KA146" s="35"/>
      <c r="KB146" s="35"/>
      <c r="KC146" s="35"/>
      <c r="KD146" s="35"/>
      <c r="KE146" s="35"/>
      <c r="KF146" s="35"/>
      <c r="KG146" s="35"/>
      <c r="KH146" s="35"/>
      <c r="KI146" s="35"/>
      <c r="KJ146" s="35"/>
      <c r="KK146" s="35"/>
      <c r="KL146" s="35"/>
      <c r="KM146" s="35"/>
      <c r="KN146" s="35"/>
      <c r="KO146" s="35"/>
      <c r="KP146" s="35"/>
      <c r="KQ146" s="35"/>
      <c r="KR146" s="35"/>
      <c r="KS146" s="35"/>
      <c r="KT146" s="35"/>
      <c r="KU146" s="35"/>
      <c r="KV146" s="35"/>
      <c r="KW146" s="35"/>
      <c r="KX146" s="35"/>
      <c r="KY146" s="35"/>
      <c r="KZ146" s="35"/>
      <c r="LA146" s="35"/>
      <c r="LB146" s="35"/>
      <c r="LC146" s="35"/>
      <c r="LD146" s="35"/>
      <c r="LE146" s="35"/>
      <c r="LF146" s="35"/>
      <c r="LG146" s="35"/>
      <c r="LH146" s="35"/>
      <c r="LI146" s="35"/>
      <c r="LJ146" s="35"/>
      <c r="LK146" s="35"/>
      <c r="LL146" s="35"/>
      <c r="LM146" s="35"/>
      <c r="LN146" s="35"/>
      <c r="LO146" s="35"/>
      <c r="LP146" s="35"/>
      <c r="LQ146" s="35"/>
      <c r="LR146" s="35"/>
      <c r="LS146" s="35"/>
      <c r="LT146" s="35"/>
      <c r="LU146" s="35"/>
      <c r="LV146" s="35"/>
      <c r="LW146" s="35"/>
      <c r="LX146" s="35"/>
      <c r="LY146" s="35"/>
      <c r="LZ146" s="35"/>
      <c r="MA146" s="35"/>
      <c r="MB146" s="35"/>
      <c r="MC146" s="35"/>
      <c r="MD146" s="35"/>
      <c r="ME146" s="35"/>
      <c r="MF146" s="35"/>
      <c r="MG146" s="35"/>
      <c r="MH146" s="35"/>
      <c r="MI146" s="35"/>
      <c r="MJ146" s="35"/>
      <c r="MK146" s="35"/>
      <c r="ML146" s="35"/>
      <c r="MM146" s="35"/>
      <c r="MN146" s="35"/>
      <c r="MO146" s="35"/>
      <c r="MP146" s="35"/>
      <c r="MQ146" s="35"/>
      <c r="MR146" s="35"/>
      <c r="MS146" s="35"/>
      <c r="MT146" s="35"/>
      <c r="MU146" s="35"/>
      <c r="MV146" s="35"/>
      <c r="MW146" s="35"/>
      <c r="MX146" s="35"/>
      <c r="MY146" s="35"/>
      <c r="MZ146" s="35"/>
      <c r="NA146" s="35"/>
      <c r="NB146" s="35"/>
      <c r="NC146" s="35"/>
      <c r="ND146" s="35"/>
      <c r="NE146" s="35"/>
      <c r="NF146" s="35"/>
      <c r="NG146" s="35"/>
      <c r="NH146" s="35"/>
      <c r="NI146" s="35"/>
      <c r="NJ146" s="35"/>
      <c r="NK146" s="35"/>
      <c r="NL146" s="35"/>
      <c r="NM146" s="35"/>
      <c r="NN146" s="35"/>
      <c r="NO146" s="35"/>
      <c r="NP146" s="35"/>
      <c r="NQ146" s="35"/>
      <c r="NR146" s="35"/>
      <c r="NS146" s="35"/>
      <c r="NT146" s="35"/>
      <c r="NU146" s="35"/>
      <c r="NV146" s="35"/>
      <c r="NW146" s="35"/>
      <c r="NX146" s="35"/>
      <c r="NY146" s="35"/>
      <c r="NZ146" s="35"/>
      <c r="OA146" s="35"/>
      <c r="OB146" s="35"/>
      <c r="OC146" s="35"/>
      <c r="OD146" s="35"/>
      <c r="OE146" s="35"/>
      <c r="OF146" s="35"/>
      <c r="OG146" s="35"/>
      <c r="OH146" s="35"/>
      <c r="OI146" s="35"/>
      <c r="OJ146" s="35"/>
      <c r="OK146" s="35"/>
      <c r="OL146" s="35"/>
      <c r="OM146" s="35"/>
      <c r="ON146" s="35"/>
      <c r="OO146" s="35"/>
      <c r="OP146" s="35"/>
      <c r="OQ146" s="35"/>
      <c r="OR146" s="35"/>
      <c r="OS146" s="35"/>
      <c r="OT146" s="35"/>
      <c r="OU146" s="35"/>
      <c r="OV146" s="35"/>
      <c r="OW146" s="35"/>
      <c r="OX146" s="35"/>
      <c r="OY146" s="35"/>
      <c r="OZ146" s="35"/>
      <c r="PA146" s="35"/>
      <c r="PB146" s="35"/>
      <c r="PC146" s="35"/>
      <c r="PD146" s="35"/>
      <c r="PE146" s="35"/>
      <c r="PF146" s="35"/>
      <c r="PG146" s="35"/>
      <c r="PH146" s="35"/>
      <c r="PI146" s="35"/>
      <c r="PJ146" s="35"/>
      <c r="PK146" s="35"/>
      <c r="PL146" s="35"/>
      <c r="PM146" s="35"/>
      <c r="PN146" s="35"/>
      <c r="PO146" s="35"/>
      <c r="PP146" s="35"/>
      <c r="PQ146" s="35"/>
      <c r="PR146" s="35"/>
      <c r="PS146" s="35"/>
      <c r="PT146" s="35"/>
      <c r="PU146" s="35"/>
      <c r="PV146" s="35"/>
      <c r="PW146" s="35"/>
      <c r="PX146" s="35"/>
      <c r="PY146" s="35"/>
      <c r="PZ146" s="35"/>
      <c r="QA146" s="35"/>
      <c r="QB146" s="35"/>
      <c r="QC146" s="35"/>
      <c r="QD146" s="35"/>
      <c r="QE146" s="35"/>
      <c r="QF146" s="35"/>
      <c r="QG146" s="35"/>
      <c r="QH146" s="35"/>
      <c r="QI146" s="35"/>
      <c r="QJ146" s="35"/>
      <c r="QK146" s="35"/>
      <c r="QL146" s="35"/>
      <c r="QM146" s="35"/>
      <c r="QN146" s="35"/>
      <c r="QO146" s="35"/>
      <c r="QP146" s="35"/>
      <c r="QQ146" s="35"/>
      <c r="QR146" s="35"/>
      <c r="QS146" s="35"/>
      <c r="QT146" s="35"/>
      <c r="QU146" s="35"/>
      <c r="QV146" s="35"/>
      <c r="QW146" s="35"/>
      <c r="QX146" s="35"/>
      <c r="QY146" s="35"/>
      <c r="QZ146" s="35"/>
      <c r="RA146" s="35"/>
      <c r="RB146" s="35"/>
      <c r="RC146" s="35"/>
      <c r="RD146" s="35"/>
      <c r="RE146" s="35"/>
      <c r="RF146" s="35"/>
      <c r="RG146" s="35"/>
      <c r="RH146" s="35"/>
      <c r="RI146" s="35"/>
      <c r="RJ146" s="35"/>
      <c r="RK146" s="35"/>
      <c r="RL146" s="35"/>
      <c r="RM146" s="35"/>
      <c r="RN146" s="35"/>
      <c r="RO146" s="35"/>
      <c r="RP146" s="35"/>
      <c r="RQ146" s="35"/>
      <c r="RR146" s="35"/>
      <c r="RS146" s="35"/>
      <c r="RT146" s="35"/>
      <c r="RU146" s="35"/>
      <c r="RV146" s="35"/>
      <c r="RW146" s="35"/>
      <c r="RX146" s="35"/>
      <c r="RY146" s="35"/>
      <c r="RZ146" s="35"/>
      <c r="SA146" s="35"/>
      <c r="SB146" s="35"/>
      <c r="SC146" s="35"/>
      <c r="SD146" s="35"/>
      <c r="SE146" s="35"/>
      <c r="SF146" s="35"/>
      <c r="SG146" s="35"/>
      <c r="SH146" s="35"/>
      <c r="SI146" s="35"/>
      <c r="SJ146" s="35"/>
      <c r="SK146" s="35"/>
      <c r="SL146" s="35"/>
      <c r="SM146" s="35"/>
      <c r="SN146" s="35"/>
      <c r="SO146" s="35"/>
      <c r="SP146" s="35"/>
      <c r="SQ146" s="35"/>
      <c r="SR146" s="35"/>
      <c r="SS146" s="35"/>
      <c r="ST146" s="35"/>
      <c r="SU146" s="35"/>
      <c r="SV146" s="35"/>
      <c r="SW146" s="35"/>
      <c r="SX146" s="35"/>
      <c r="SY146" s="35"/>
      <c r="SZ146" s="35"/>
      <c r="TA146" s="35"/>
      <c r="TB146" s="35"/>
      <c r="TC146" s="35"/>
      <c r="TD146" s="35"/>
      <c r="TE146" s="35"/>
      <c r="TF146" s="35"/>
      <c r="TG146" s="35"/>
      <c r="TH146" s="35"/>
      <c r="TI146" s="35"/>
      <c r="TJ146" s="35"/>
      <c r="TK146" s="35"/>
      <c r="TL146" s="35"/>
      <c r="TM146" s="35"/>
      <c r="TN146" s="35"/>
      <c r="TO146" s="35"/>
      <c r="TP146" s="35"/>
      <c r="TQ146" s="35"/>
      <c r="TR146" s="35"/>
      <c r="TS146" s="35"/>
      <c r="TT146" s="35"/>
      <c r="TU146" s="35"/>
      <c r="TV146" s="35"/>
      <c r="TW146" s="35"/>
      <c r="TX146" s="35"/>
      <c r="TY146" s="35"/>
      <c r="TZ146" s="35"/>
      <c r="UA146" s="35"/>
      <c r="UB146" s="35"/>
      <c r="UC146" s="35"/>
      <c r="UD146" s="35"/>
      <c r="UE146" s="35"/>
      <c r="UF146" s="35"/>
      <c r="UG146" s="35"/>
      <c r="UH146" s="35"/>
      <c r="UI146" s="35"/>
      <c r="UJ146" s="35"/>
      <c r="UK146" s="35"/>
      <c r="UL146" s="35"/>
      <c r="UM146" s="35"/>
      <c r="UN146" s="35"/>
      <c r="UO146" s="35"/>
      <c r="UP146" s="35"/>
      <c r="UQ146" s="35"/>
      <c r="UR146" s="35"/>
      <c r="US146" s="35"/>
      <c r="UT146" s="35"/>
      <c r="UU146" s="35"/>
      <c r="UV146" s="35"/>
      <c r="UW146" s="35"/>
      <c r="UX146" s="35"/>
      <c r="UY146" s="35"/>
      <c r="UZ146" s="35"/>
      <c r="VA146" s="35"/>
      <c r="VB146" s="35"/>
      <c r="VC146" s="35"/>
      <c r="VD146" s="35"/>
      <c r="VE146" s="35"/>
      <c r="VF146" s="35"/>
      <c r="VG146" s="35"/>
      <c r="VH146" s="35"/>
      <c r="VI146" s="35"/>
      <c r="VJ146" s="35"/>
      <c r="VK146" s="35"/>
      <c r="VL146" s="35"/>
      <c r="VM146" s="35"/>
      <c r="VN146" s="35"/>
      <c r="VO146" s="35"/>
      <c r="VP146" s="35"/>
      <c r="VQ146" s="35"/>
      <c r="VR146" s="35"/>
      <c r="VS146" s="35"/>
      <c r="VT146" s="35"/>
      <c r="VU146" s="35"/>
      <c r="VV146" s="35"/>
      <c r="VW146" s="35"/>
      <c r="VX146" s="35"/>
      <c r="VY146" s="35"/>
      <c r="VZ146" s="35"/>
      <c r="WA146" s="35"/>
      <c r="WB146" s="35"/>
      <c r="WC146" s="35"/>
      <c r="WD146" s="35"/>
      <c r="WE146" s="35"/>
      <c r="WF146" s="35"/>
      <c r="WG146" s="35"/>
      <c r="WH146" s="35"/>
      <c r="WI146" s="35"/>
      <c r="WJ146" s="35"/>
      <c r="WK146" s="35"/>
      <c r="WL146" s="35"/>
      <c r="WM146" s="35"/>
      <c r="WN146" s="35"/>
      <c r="WO146" s="35"/>
      <c r="WP146" s="35"/>
      <c r="WQ146" s="35"/>
      <c r="WR146" s="35"/>
      <c r="WS146" s="35"/>
      <c r="WT146" s="35"/>
      <c r="WU146" s="35"/>
      <c r="WV146" s="35"/>
      <c r="WW146" s="35"/>
      <c r="WX146" s="35"/>
      <c r="WY146" s="35"/>
      <c r="WZ146" s="35"/>
      <c r="XA146" s="35"/>
      <c r="XB146" s="35"/>
      <c r="XC146" s="35"/>
      <c r="XD146" s="35"/>
      <c r="XE146" s="35"/>
      <c r="XF146" s="35"/>
      <c r="XG146" s="35"/>
      <c r="XH146" s="35"/>
      <c r="XI146" s="35"/>
      <c r="XJ146" s="35"/>
      <c r="XK146" s="35"/>
      <c r="XL146" s="35"/>
      <c r="XM146" s="35"/>
      <c r="XN146" s="35"/>
      <c r="XO146" s="35"/>
      <c r="XP146" s="35"/>
      <c r="XQ146" s="35"/>
      <c r="XR146" s="35"/>
      <c r="XS146" s="35"/>
      <c r="XT146" s="35"/>
      <c r="XU146" s="35"/>
      <c r="XV146" s="35"/>
      <c r="XW146" s="35"/>
      <c r="XX146" s="35"/>
      <c r="XY146" s="35"/>
      <c r="XZ146" s="35"/>
      <c r="YA146" s="35"/>
      <c r="YB146" s="35"/>
      <c r="YC146" s="35"/>
      <c r="YD146" s="35"/>
      <c r="YE146" s="35"/>
      <c r="YF146" s="35"/>
      <c r="YG146" s="35"/>
      <c r="YH146" s="35"/>
      <c r="YI146" s="35"/>
      <c r="YJ146" s="35"/>
      <c r="YK146" s="35"/>
      <c r="YL146" s="35"/>
      <c r="YM146" s="35"/>
      <c r="YN146" s="35"/>
      <c r="YO146" s="35"/>
      <c r="YP146" s="35"/>
      <c r="YQ146" s="35"/>
      <c r="YR146" s="35"/>
      <c r="YS146" s="35"/>
    </row>
    <row r="147" spans="1:669" x14ac:dyDescent="0.25">
      <c r="A147" t="s">
        <v>132</v>
      </c>
      <c r="B147" s="148" t="s">
        <v>133</v>
      </c>
      <c r="C147" s="5" t="s">
        <v>67</v>
      </c>
      <c r="D147" s="5" t="s">
        <v>199</v>
      </c>
      <c r="E147" s="7">
        <v>44594</v>
      </c>
      <c r="F147" s="2" t="s">
        <v>100</v>
      </c>
      <c r="G147" s="143">
        <v>30000</v>
      </c>
      <c r="H147" s="104">
        <v>861</v>
      </c>
      <c r="I147" s="143">
        <v>0</v>
      </c>
      <c r="J147" s="143">
        <v>912</v>
      </c>
      <c r="K147" s="138">
        <v>25</v>
      </c>
      <c r="L147" s="138">
        <v>1798</v>
      </c>
      <c r="M147" s="138">
        <v>28202</v>
      </c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1:669" x14ac:dyDescent="0.25">
      <c r="A148" t="s">
        <v>153</v>
      </c>
      <c r="B148" s="148" t="s">
        <v>50</v>
      </c>
      <c r="C148" s="5" t="s">
        <v>66</v>
      </c>
      <c r="D148" s="5" t="s">
        <v>199</v>
      </c>
      <c r="E148" s="7">
        <v>44594</v>
      </c>
      <c r="F148" s="2" t="s">
        <v>100</v>
      </c>
      <c r="G148" s="143">
        <v>100000</v>
      </c>
      <c r="H148" s="104">
        <v>2870</v>
      </c>
      <c r="I148" s="143">
        <v>12105.37</v>
      </c>
      <c r="J148" s="143">
        <v>3040</v>
      </c>
      <c r="K148" s="138">
        <v>25</v>
      </c>
      <c r="L148" s="138">
        <v>18040.37</v>
      </c>
      <c r="M148" s="138">
        <v>81959.63</v>
      </c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669" ht="15" customHeight="1" x14ac:dyDescent="0.25">
      <c r="A149" t="s">
        <v>184</v>
      </c>
      <c r="B149" s="148" t="s">
        <v>16</v>
      </c>
      <c r="C149" s="5" t="s">
        <v>67</v>
      </c>
      <c r="D149" s="5" t="s">
        <v>199</v>
      </c>
      <c r="E149" s="7">
        <v>44713</v>
      </c>
      <c r="F149" s="2" t="s">
        <v>100</v>
      </c>
      <c r="G149" s="143">
        <v>30000</v>
      </c>
      <c r="H149" s="104">
        <v>861</v>
      </c>
      <c r="I149" s="143">
        <v>0</v>
      </c>
      <c r="J149" s="143">
        <v>912</v>
      </c>
      <c r="K149" s="138">
        <v>565</v>
      </c>
      <c r="L149" s="138">
        <v>2338</v>
      </c>
      <c r="M149" s="138">
        <v>27662</v>
      </c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1:669" ht="19.5" customHeight="1" x14ac:dyDescent="0.25">
      <c r="A150" s="47" t="s">
        <v>13</v>
      </c>
      <c r="B150" s="67">
        <v>4</v>
      </c>
      <c r="C150" s="53"/>
      <c r="D150" s="53"/>
      <c r="E150" s="81"/>
      <c r="F150" s="69"/>
      <c r="G150" s="141">
        <f t="shared" ref="G150:M150" si="25">SUM(G146:G149)</f>
        <v>195000</v>
      </c>
      <c r="H150" s="105">
        <f t="shared" si="25"/>
        <v>5596.5</v>
      </c>
      <c r="I150" s="141">
        <f t="shared" si="25"/>
        <v>12105.37</v>
      </c>
      <c r="J150" s="141">
        <f t="shared" si="25"/>
        <v>5928</v>
      </c>
      <c r="K150" s="141">
        <f>SUM(K146:K149)</f>
        <v>1870</v>
      </c>
      <c r="L150" s="141">
        <f t="shared" si="25"/>
        <v>25499.87</v>
      </c>
      <c r="M150" s="141">
        <f t="shared" si="25"/>
        <v>169500.13</v>
      </c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669" x14ac:dyDescent="0.25">
      <c r="G151" s="143"/>
      <c r="H151" s="104"/>
      <c r="I151" s="143"/>
      <c r="J151" s="143"/>
      <c r="K151" s="143"/>
      <c r="L151" s="143"/>
      <c r="M151" s="104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1:669" s="32" customFormat="1" ht="15.75" customHeight="1" x14ac:dyDescent="0.25">
      <c r="A152" s="27" t="s">
        <v>62</v>
      </c>
      <c r="B152" s="3"/>
      <c r="C152" s="31"/>
      <c r="D152" s="31"/>
      <c r="E152"/>
      <c r="F152"/>
      <c r="G152" s="104"/>
      <c r="H152" s="104"/>
      <c r="I152" s="143"/>
      <c r="J152" s="143"/>
      <c r="K152" s="104"/>
      <c r="L152" s="143"/>
      <c r="M152" s="104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 s="35"/>
      <c r="IC152" s="35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</row>
    <row r="153" spans="1:669" s="32" customFormat="1" ht="18" customHeight="1" x14ac:dyDescent="0.25">
      <c r="A153" s="4" t="s">
        <v>30</v>
      </c>
      <c r="B153" s="4" t="s">
        <v>50</v>
      </c>
      <c r="C153" s="5" t="s">
        <v>67</v>
      </c>
      <c r="D153" s="5" t="s">
        <v>199</v>
      </c>
      <c r="E153" s="8">
        <v>44283</v>
      </c>
      <c r="F153" s="8" t="s">
        <v>100</v>
      </c>
      <c r="G153" s="138">
        <v>125000</v>
      </c>
      <c r="H153" s="138">
        <v>3587.5</v>
      </c>
      <c r="I153" s="138">
        <v>17985.990000000002</v>
      </c>
      <c r="J153" s="138">
        <v>3800</v>
      </c>
      <c r="K153" s="138">
        <v>8665</v>
      </c>
      <c r="L153" s="138">
        <v>34038.49</v>
      </c>
      <c r="M153" s="138">
        <v>90961.51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 s="35"/>
      <c r="IC153" s="35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</row>
    <row r="154" spans="1:669" s="32" customFormat="1" ht="15.75" customHeight="1" x14ac:dyDescent="0.25">
      <c r="A154" s="4" t="s">
        <v>41</v>
      </c>
      <c r="B154" s="4" t="s">
        <v>15</v>
      </c>
      <c r="C154" s="5" t="s">
        <v>67</v>
      </c>
      <c r="D154" s="5" t="s">
        <v>199</v>
      </c>
      <c r="E154" s="8">
        <v>44197</v>
      </c>
      <c r="F154" s="8" t="s">
        <v>100</v>
      </c>
      <c r="G154" s="138">
        <v>50000</v>
      </c>
      <c r="H154" s="138">
        <v>1435</v>
      </c>
      <c r="I154" s="138">
        <v>1854</v>
      </c>
      <c r="J154" s="138">
        <v>1520</v>
      </c>
      <c r="K154" s="138">
        <v>125</v>
      </c>
      <c r="L154" s="138">
        <v>4934</v>
      </c>
      <c r="M154" s="138">
        <v>45066</v>
      </c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 s="35"/>
      <c r="IC154" s="35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</row>
    <row r="155" spans="1:669" ht="18" customHeight="1" x14ac:dyDescent="0.25">
      <c r="A155" s="4" t="s">
        <v>101</v>
      </c>
      <c r="B155" s="4" t="s">
        <v>102</v>
      </c>
      <c r="C155" s="5" t="s">
        <v>67</v>
      </c>
      <c r="D155" s="5" t="s">
        <v>199</v>
      </c>
      <c r="E155" s="8">
        <v>44470</v>
      </c>
      <c r="F155" s="8" t="s">
        <v>100</v>
      </c>
      <c r="G155" s="138">
        <v>35000</v>
      </c>
      <c r="H155" s="138">
        <v>1004.5</v>
      </c>
      <c r="I155" s="143">
        <v>0</v>
      </c>
      <c r="J155" s="138">
        <v>1064</v>
      </c>
      <c r="K155" s="138">
        <v>25</v>
      </c>
      <c r="L155" s="138">
        <v>2093.5</v>
      </c>
      <c r="M155" s="138">
        <v>32906.5</v>
      </c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IB155" s="35"/>
      <c r="IC155" s="35"/>
    </row>
    <row r="156" spans="1:669" s="32" customFormat="1" x14ac:dyDescent="0.25">
      <c r="A156" s="4" t="s">
        <v>154</v>
      </c>
      <c r="B156" s="4" t="s">
        <v>15</v>
      </c>
      <c r="C156" s="5" t="s">
        <v>67</v>
      </c>
      <c r="D156" s="5" t="s">
        <v>199</v>
      </c>
      <c r="E156" s="8">
        <v>44470</v>
      </c>
      <c r="F156" s="8" t="s">
        <v>100</v>
      </c>
      <c r="G156" s="138">
        <v>46000</v>
      </c>
      <c r="H156" s="138">
        <v>1320.2</v>
      </c>
      <c r="I156" s="138">
        <v>1289.46</v>
      </c>
      <c r="J156" s="138">
        <v>1398.4</v>
      </c>
      <c r="K156" s="138">
        <v>25</v>
      </c>
      <c r="L156" s="138">
        <v>4033.06</v>
      </c>
      <c r="M156" s="138">
        <v>41966.94</v>
      </c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</row>
    <row r="157" spans="1:669" s="32" customFormat="1" ht="15.75" customHeight="1" x14ac:dyDescent="0.25">
      <c r="A157" s="4" t="s">
        <v>155</v>
      </c>
      <c r="B157" s="4" t="s">
        <v>15</v>
      </c>
      <c r="C157" s="5" t="s">
        <v>66</v>
      </c>
      <c r="D157" s="5" t="s">
        <v>199</v>
      </c>
      <c r="E157" s="8">
        <v>44470</v>
      </c>
      <c r="F157" s="8" t="s">
        <v>100</v>
      </c>
      <c r="G157" s="138">
        <v>46000</v>
      </c>
      <c r="H157" s="138">
        <v>1320.2</v>
      </c>
      <c r="I157" s="138">
        <v>1289.46</v>
      </c>
      <c r="J157" s="138">
        <v>1398.4</v>
      </c>
      <c r="K157" s="138">
        <v>25</v>
      </c>
      <c r="L157" s="138">
        <v>4033.06</v>
      </c>
      <c r="M157" s="138">
        <v>41966.94</v>
      </c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 s="35"/>
      <c r="IC157" s="35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</row>
    <row r="158" spans="1:669" s="36" customFormat="1" ht="18" customHeight="1" x14ac:dyDescent="0.25">
      <c r="A158" s="47" t="s">
        <v>13</v>
      </c>
      <c r="B158" s="67">
        <v>5</v>
      </c>
      <c r="C158" s="53"/>
      <c r="D158" s="53"/>
      <c r="E158" s="47"/>
      <c r="F158" s="47"/>
      <c r="G158" s="105">
        <f t="shared" ref="G158:M158" si="26">SUM(G153:G157)</f>
        <v>302000</v>
      </c>
      <c r="H158" s="105">
        <f t="shared" si="26"/>
        <v>8667.4</v>
      </c>
      <c r="I158" s="141">
        <f t="shared" si="26"/>
        <v>22418.91</v>
      </c>
      <c r="J158" s="141">
        <f t="shared" si="26"/>
        <v>9180.7999999999993</v>
      </c>
      <c r="K158" s="141">
        <f t="shared" si="26"/>
        <v>8865</v>
      </c>
      <c r="L158" s="141">
        <f t="shared" si="26"/>
        <v>49132.109999999993</v>
      </c>
      <c r="M158" s="141">
        <f t="shared" si="26"/>
        <v>252867.89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IB158" s="139"/>
      <c r="IC158" s="139"/>
    </row>
    <row r="159" spans="1:669" s="32" customFormat="1" ht="18" customHeight="1" x14ac:dyDescent="0.25">
      <c r="A159"/>
      <c r="B159" s="3"/>
      <c r="C159" s="3"/>
      <c r="D159" s="3"/>
      <c r="E159"/>
      <c r="F159"/>
      <c r="G159" s="143"/>
      <c r="H159" s="104"/>
      <c r="I159" s="143"/>
      <c r="J159" s="143"/>
      <c r="K159" s="143"/>
      <c r="L159" s="143"/>
      <c r="M159" s="104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 s="35"/>
      <c r="IC159" s="35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</row>
    <row r="160" spans="1:669" s="32" customFormat="1" ht="18" customHeight="1" x14ac:dyDescent="0.25">
      <c r="A160" s="27" t="s">
        <v>63</v>
      </c>
      <c r="B160" s="27"/>
      <c r="C160" s="27"/>
      <c r="D160" s="27"/>
      <c r="E160" s="27"/>
      <c r="F160" s="27"/>
      <c r="G160" s="114"/>
      <c r="H160" s="114"/>
      <c r="I160" s="115"/>
      <c r="J160" s="115"/>
      <c r="K160" s="114"/>
      <c r="L160" s="115"/>
      <c r="M160" s="1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 s="35"/>
      <c r="IC160" s="35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</row>
    <row r="161" spans="1:669" ht="18" customHeight="1" x14ac:dyDescent="0.25">
      <c r="A161" s="4" t="s">
        <v>156</v>
      </c>
      <c r="B161" s="4" t="s">
        <v>50</v>
      </c>
      <c r="C161" s="5" t="s">
        <v>67</v>
      </c>
      <c r="D161" s="5" t="s">
        <v>199</v>
      </c>
      <c r="E161" s="8">
        <v>44276</v>
      </c>
      <c r="F161" s="8" t="s">
        <v>100</v>
      </c>
      <c r="G161" s="104">
        <v>100000</v>
      </c>
      <c r="H161" s="104">
        <f>G161*0.0287</f>
        <v>2870</v>
      </c>
      <c r="I161" s="143">
        <v>12105.37</v>
      </c>
      <c r="J161" s="143">
        <f>G161*0.0304</f>
        <v>3040</v>
      </c>
      <c r="K161" s="104">
        <v>25</v>
      </c>
      <c r="L161" s="143">
        <v>18040.37</v>
      </c>
      <c r="M161" s="104">
        <v>81959.63</v>
      </c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IB161" s="35"/>
      <c r="IC161" s="35"/>
    </row>
    <row r="162" spans="1:669" x14ac:dyDescent="0.25">
      <c r="A162" s="47" t="s">
        <v>13</v>
      </c>
      <c r="B162" s="67">
        <v>1</v>
      </c>
      <c r="C162" s="67"/>
      <c r="D162" s="67"/>
      <c r="E162" s="47"/>
      <c r="F162" s="47"/>
      <c r="G162" s="105">
        <f t="shared" ref="G162:M162" si="27">SUM(G161:G161)</f>
        <v>100000</v>
      </c>
      <c r="H162" s="105">
        <f t="shared" si="27"/>
        <v>2870</v>
      </c>
      <c r="I162" s="105">
        <f t="shared" si="27"/>
        <v>12105.37</v>
      </c>
      <c r="J162" s="105">
        <f t="shared" si="27"/>
        <v>3040</v>
      </c>
      <c r="K162" s="105">
        <f>K161</f>
        <v>25</v>
      </c>
      <c r="L162" s="105">
        <f t="shared" si="27"/>
        <v>18040.37</v>
      </c>
      <c r="M162" s="105">
        <f t="shared" si="27"/>
        <v>81959.63</v>
      </c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</row>
    <row r="163" spans="1:669" x14ac:dyDescent="0.25">
      <c r="G163" s="143"/>
      <c r="H163" s="104"/>
      <c r="I163" s="143"/>
      <c r="J163" s="143"/>
      <c r="K163" s="143"/>
      <c r="L163" s="143"/>
      <c r="M163" s="104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</row>
    <row r="164" spans="1:669" x14ac:dyDescent="0.25">
      <c r="A164" s="28" t="s">
        <v>77</v>
      </c>
      <c r="B164"/>
      <c r="C164" s="9"/>
      <c r="D164" s="9"/>
      <c r="E164" s="28"/>
      <c r="F164" s="28"/>
      <c r="G164" s="114"/>
      <c r="H164" s="114"/>
      <c r="I164" s="115"/>
      <c r="J164" s="115"/>
      <c r="K164" s="114"/>
      <c r="L164" s="115"/>
      <c r="M164" s="114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NB164" s="32"/>
      <c r="NC164" s="32"/>
      <c r="ND164" s="32"/>
      <c r="NE164" s="32"/>
      <c r="NF164" s="32"/>
      <c r="NG164" s="32"/>
      <c r="NH164" s="32"/>
      <c r="NI164" s="32"/>
      <c r="NJ164" s="32"/>
      <c r="NK164" s="32"/>
      <c r="NL164" s="32"/>
      <c r="NM164" s="32"/>
      <c r="NN164" s="32"/>
      <c r="NO164" s="32"/>
      <c r="NP164" s="32"/>
      <c r="NQ164" s="32"/>
      <c r="NR164" s="32"/>
      <c r="NS164" s="32"/>
      <c r="NT164" s="32"/>
      <c r="NU164" s="32"/>
      <c r="NV164" s="32"/>
      <c r="NW164" s="32"/>
      <c r="NX164" s="32"/>
      <c r="NY164" s="32"/>
      <c r="NZ164" s="32"/>
      <c r="OA164" s="32"/>
      <c r="OB164" s="32"/>
      <c r="OC164" s="32"/>
      <c r="OD164" s="32"/>
      <c r="OE164" s="32"/>
      <c r="OF164" s="32"/>
      <c r="OG164" s="32"/>
      <c r="OH164" s="32"/>
      <c r="OI164" s="32"/>
      <c r="OJ164" s="32"/>
      <c r="OK164" s="32"/>
      <c r="OL164" s="32"/>
      <c r="OM164" s="32"/>
      <c r="ON164" s="32"/>
      <c r="OO164" s="32"/>
      <c r="OP164" s="32"/>
      <c r="OQ164" s="32"/>
      <c r="OR164" s="32"/>
      <c r="OS164" s="32"/>
      <c r="OT164" s="32"/>
      <c r="OU164" s="32"/>
      <c r="OV164" s="32"/>
      <c r="OW164" s="32"/>
      <c r="OX164" s="32"/>
      <c r="OY164" s="32"/>
      <c r="OZ164" s="32"/>
      <c r="PA164" s="32"/>
      <c r="PB164" s="32"/>
      <c r="PC164" s="32"/>
      <c r="PD164" s="32"/>
      <c r="PE164" s="32"/>
      <c r="PF164" s="32"/>
      <c r="PG164" s="32"/>
      <c r="PH164" s="32"/>
      <c r="PI164" s="32"/>
      <c r="PJ164" s="32"/>
      <c r="PK164" s="32"/>
      <c r="PL164" s="32"/>
      <c r="PM164" s="32"/>
      <c r="PN164" s="32"/>
      <c r="PO164" s="32"/>
      <c r="PP164" s="32"/>
      <c r="PQ164" s="32"/>
      <c r="PR164" s="32"/>
      <c r="PS164" s="32"/>
      <c r="PT164" s="32"/>
      <c r="PU164" s="32"/>
      <c r="PV164" s="32"/>
      <c r="PW164" s="32"/>
      <c r="PX164" s="32"/>
      <c r="PY164" s="32"/>
      <c r="PZ164" s="32"/>
      <c r="QA164" s="32"/>
      <c r="QB164" s="32"/>
      <c r="QC164" s="32"/>
      <c r="QD164" s="32"/>
      <c r="QE164" s="32"/>
      <c r="QF164" s="32"/>
      <c r="QG164" s="32"/>
      <c r="QH164" s="32"/>
      <c r="QI164" s="32"/>
      <c r="QJ164" s="32"/>
      <c r="QK164" s="32"/>
      <c r="QL164" s="32"/>
      <c r="QM164" s="32"/>
      <c r="QN164" s="32"/>
      <c r="QO164" s="32"/>
      <c r="QP164" s="32"/>
      <c r="QQ164" s="32"/>
      <c r="QR164" s="32"/>
      <c r="QS164" s="32"/>
      <c r="QT164" s="32"/>
      <c r="QU164" s="32"/>
      <c r="QV164" s="32"/>
      <c r="QW164" s="32"/>
      <c r="QX164" s="32"/>
      <c r="QY164" s="32"/>
      <c r="QZ164" s="32"/>
      <c r="RA164" s="32"/>
      <c r="RB164" s="32"/>
      <c r="RC164" s="32"/>
      <c r="RD164" s="32"/>
      <c r="RE164" s="32"/>
      <c r="RF164" s="32"/>
      <c r="RG164" s="32"/>
      <c r="RH164" s="32"/>
      <c r="RI164" s="32"/>
      <c r="RJ164" s="32"/>
      <c r="RK164" s="32"/>
      <c r="RL164" s="32"/>
      <c r="RM164" s="32"/>
      <c r="RN164" s="32"/>
      <c r="RO164" s="32"/>
      <c r="RP164" s="32"/>
      <c r="RQ164" s="32"/>
      <c r="RR164" s="32"/>
      <c r="RS164" s="32"/>
      <c r="RT164" s="32"/>
      <c r="RU164" s="32"/>
      <c r="RV164" s="32"/>
      <c r="RW164" s="32"/>
      <c r="RX164" s="32"/>
      <c r="RY164" s="32"/>
      <c r="RZ164" s="32"/>
      <c r="SA164" s="32"/>
      <c r="SB164" s="32"/>
      <c r="SC164" s="32"/>
      <c r="SD164" s="32"/>
      <c r="SE164" s="32"/>
      <c r="SF164" s="32"/>
      <c r="SG164" s="32"/>
      <c r="SH164" s="32"/>
      <c r="SI164" s="32"/>
      <c r="SJ164" s="32"/>
      <c r="SK164" s="32"/>
      <c r="SL164" s="32"/>
      <c r="SM164" s="32"/>
      <c r="SN164" s="32"/>
      <c r="SO164" s="32"/>
      <c r="SP164" s="32"/>
      <c r="SQ164" s="32"/>
      <c r="SR164" s="32"/>
      <c r="SS164" s="32"/>
      <c r="ST164" s="32"/>
      <c r="SU164" s="32"/>
      <c r="SV164" s="32"/>
      <c r="SW164" s="32"/>
      <c r="SX164" s="32"/>
      <c r="SY164" s="32"/>
      <c r="SZ164" s="32"/>
      <c r="TA164" s="32"/>
      <c r="TB164" s="32"/>
      <c r="TC164" s="32"/>
      <c r="TD164" s="32"/>
      <c r="TE164" s="32"/>
      <c r="TF164" s="32"/>
      <c r="TG164" s="32"/>
      <c r="TH164" s="32"/>
      <c r="TI164" s="32"/>
      <c r="TJ164" s="32"/>
      <c r="TK164" s="32"/>
      <c r="TL164" s="32"/>
      <c r="TM164" s="32"/>
      <c r="TN164" s="32"/>
      <c r="TO164" s="32"/>
      <c r="TP164" s="32"/>
      <c r="TQ164" s="32"/>
      <c r="TR164" s="32"/>
      <c r="TS164" s="32"/>
      <c r="TT164" s="32"/>
      <c r="TU164" s="32"/>
      <c r="TV164" s="32"/>
      <c r="TW164" s="32"/>
      <c r="TX164" s="32"/>
      <c r="TY164" s="32"/>
      <c r="TZ164" s="32"/>
      <c r="UA164" s="32"/>
      <c r="UB164" s="32"/>
      <c r="UC164" s="32"/>
      <c r="UD164" s="32"/>
      <c r="UE164" s="32"/>
      <c r="UF164" s="32"/>
      <c r="UG164" s="32"/>
      <c r="UH164" s="32"/>
      <c r="UI164" s="32"/>
      <c r="UJ164" s="32"/>
      <c r="UK164" s="32"/>
      <c r="UL164" s="32"/>
      <c r="UM164" s="32"/>
      <c r="UN164" s="32"/>
      <c r="UO164" s="32"/>
      <c r="UP164" s="32"/>
      <c r="UQ164" s="32"/>
      <c r="UR164" s="32"/>
      <c r="US164" s="32"/>
      <c r="UT164" s="32"/>
      <c r="UU164" s="32"/>
      <c r="UV164" s="32"/>
      <c r="UW164" s="32"/>
      <c r="UX164" s="32"/>
      <c r="UY164" s="32"/>
      <c r="UZ164" s="32"/>
      <c r="VA164" s="32"/>
      <c r="VB164" s="32"/>
      <c r="VC164" s="32"/>
      <c r="VD164" s="32"/>
      <c r="VE164" s="32"/>
      <c r="VF164" s="32"/>
      <c r="VG164" s="32"/>
      <c r="VH164" s="32"/>
      <c r="VI164" s="32"/>
      <c r="VJ164" s="32"/>
      <c r="VK164" s="32"/>
      <c r="VL164" s="32"/>
      <c r="VM164" s="32"/>
      <c r="VN164" s="32"/>
      <c r="VO164" s="32"/>
      <c r="VP164" s="32"/>
      <c r="VQ164" s="32"/>
      <c r="VR164" s="32"/>
      <c r="VS164" s="32"/>
      <c r="VT164" s="32"/>
      <c r="VU164" s="32"/>
      <c r="VV164" s="32"/>
      <c r="VW164" s="32"/>
      <c r="VX164" s="32"/>
      <c r="VY164" s="32"/>
      <c r="VZ164" s="32"/>
      <c r="WA164" s="32"/>
      <c r="WB164" s="32"/>
      <c r="WC164" s="32"/>
      <c r="WD164" s="32"/>
      <c r="WE164" s="32"/>
      <c r="WF164" s="32"/>
      <c r="WG164" s="32"/>
      <c r="WH164" s="32"/>
      <c r="WI164" s="32"/>
      <c r="WJ164" s="32"/>
      <c r="WK164" s="32"/>
      <c r="WL164" s="32"/>
      <c r="WM164" s="32"/>
      <c r="WN164" s="32"/>
      <c r="WO164" s="32"/>
      <c r="WP164" s="32"/>
      <c r="WQ164" s="32"/>
      <c r="WR164" s="32"/>
      <c r="WS164" s="32"/>
      <c r="WT164" s="32"/>
      <c r="WU164" s="32"/>
      <c r="WV164" s="32"/>
      <c r="WW164" s="32"/>
      <c r="WX164" s="32"/>
      <c r="WY164" s="32"/>
      <c r="WZ164" s="32"/>
      <c r="XA164" s="32"/>
      <c r="XB164" s="32"/>
      <c r="XC164" s="32"/>
      <c r="XD164" s="32"/>
      <c r="XE164" s="32"/>
      <c r="XF164" s="32"/>
      <c r="XG164" s="32"/>
      <c r="XH164" s="32"/>
      <c r="XI164" s="32"/>
      <c r="XJ164" s="32"/>
      <c r="XK164" s="32"/>
      <c r="XL164" s="32"/>
      <c r="XM164" s="32"/>
      <c r="XN164" s="32"/>
      <c r="XO164" s="32"/>
      <c r="XP164" s="32"/>
      <c r="XQ164" s="32"/>
      <c r="XR164" s="32"/>
      <c r="XS164" s="32"/>
      <c r="XT164" s="32"/>
      <c r="XU164" s="32"/>
      <c r="XV164" s="32"/>
      <c r="XW164" s="32"/>
      <c r="XX164" s="32"/>
      <c r="XY164" s="32"/>
      <c r="XZ164" s="32"/>
      <c r="YA164" s="32"/>
      <c r="YB164" s="32"/>
      <c r="YC164" s="32"/>
      <c r="YD164" s="32"/>
      <c r="YE164" s="32"/>
      <c r="YF164" s="32"/>
      <c r="YG164" s="32"/>
      <c r="YH164" s="32"/>
      <c r="YI164" s="32"/>
      <c r="YJ164" s="32"/>
      <c r="YK164" s="32"/>
      <c r="YL164" s="32"/>
      <c r="YM164" s="32"/>
      <c r="YN164" s="32"/>
      <c r="YO164" s="32"/>
      <c r="YP164" s="32"/>
      <c r="YQ164" s="32"/>
      <c r="YR164" s="32"/>
      <c r="YS164" s="32"/>
    </row>
    <row r="165" spans="1:669" x14ac:dyDescent="0.25">
      <c r="A165" t="s">
        <v>78</v>
      </c>
      <c r="B165" s="148" t="s">
        <v>15</v>
      </c>
      <c r="C165" s="5" t="s">
        <v>66</v>
      </c>
      <c r="D165" s="5" t="s">
        <v>199</v>
      </c>
      <c r="E165" s="7">
        <v>44348</v>
      </c>
      <c r="F165" s="8" t="s">
        <v>100</v>
      </c>
      <c r="G165" s="104">
        <v>46000</v>
      </c>
      <c r="H165" s="104">
        <v>1320.2</v>
      </c>
      <c r="I165" s="143">
        <v>1289.46</v>
      </c>
      <c r="J165" s="143">
        <v>1398.4</v>
      </c>
      <c r="K165" s="104">
        <v>301</v>
      </c>
      <c r="L165" s="143">
        <v>4309.0600000000004</v>
      </c>
      <c r="M165" s="104">
        <v>41690.94</v>
      </c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</row>
    <row r="166" spans="1:669" x14ac:dyDescent="0.25">
      <c r="A166" s="47" t="s">
        <v>13</v>
      </c>
      <c r="B166" s="67">
        <v>1</v>
      </c>
      <c r="C166" s="67"/>
      <c r="D166" s="67"/>
      <c r="E166" s="47"/>
      <c r="F166" s="47"/>
      <c r="G166" s="105">
        <f>+SUM(G165)</f>
        <v>46000</v>
      </c>
      <c r="H166" s="105">
        <f t="shared" ref="H166:L166" si="28">+SUM(H165)</f>
        <v>1320.2</v>
      </c>
      <c r="I166" s="141">
        <f>+SUM(I165)</f>
        <v>1289.46</v>
      </c>
      <c r="J166" s="141">
        <f t="shared" si="28"/>
        <v>1398.4</v>
      </c>
      <c r="K166" s="105">
        <f>K165</f>
        <v>301</v>
      </c>
      <c r="L166" s="141">
        <f t="shared" si="28"/>
        <v>4309.0600000000004</v>
      </c>
      <c r="M166" s="105">
        <f>+SUM(M165)</f>
        <v>41690.94</v>
      </c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</row>
    <row r="167" spans="1:669" x14ac:dyDescent="0.25">
      <c r="G167" s="143"/>
      <c r="H167" s="104"/>
      <c r="I167" s="143"/>
      <c r="J167" s="143"/>
      <c r="K167" s="143"/>
      <c r="L167" s="143"/>
      <c r="M167" s="104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</row>
    <row r="168" spans="1:669" x14ac:dyDescent="0.25">
      <c r="A168" s="29" t="s">
        <v>157</v>
      </c>
      <c r="B168" s="13"/>
      <c r="C168" s="14"/>
      <c r="D168" s="14"/>
      <c r="E168" s="29"/>
      <c r="F168" s="29"/>
      <c r="G168" s="142"/>
      <c r="H168" s="121"/>
      <c r="I168" s="142"/>
      <c r="J168" s="142"/>
      <c r="K168" s="142"/>
      <c r="L168" s="142"/>
      <c r="M168" s="121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</row>
    <row r="169" spans="1:669" x14ac:dyDescent="0.25">
      <c r="A169" s="32" t="s">
        <v>194</v>
      </c>
      <c r="B169" s="74" t="s">
        <v>159</v>
      </c>
      <c r="C169" s="15" t="s">
        <v>67</v>
      </c>
      <c r="D169" s="15" t="s">
        <v>199</v>
      </c>
      <c r="E169" s="16">
        <v>44774</v>
      </c>
      <c r="F169" s="12" t="s">
        <v>100</v>
      </c>
      <c r="G169" s="138">
        <v>40000</v>
      </c>
      <c r="H169" s="138">
        <v>1148</v>
      </c>
      <c r="I169" s="138">
        <v>442.65</v>
      </c>
      <c r="J169" s="138">
        <v>1216</v>
      </c>
      <c r="K169" s="104">
        <v>25</v>
      </c>
      <c r="L169" s="138">
        <v>2831.65</v>
      </c>
      <c r="M169" s="138">
        <v>37168.35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</row>
    <row r="170" spans="1:669" x14ac:dyDescent="0.25">
      <c r="A170" s="32" t="s">
        <v>158</v>
      </c>
      <c r="B170" s="4" t="s">
        <v>159</v>
      </c>
      <c r="C170" s="15" t="s">
        <v>67</v>
      </c>
      <c r="D170" s="15" t="s">
        <v>199</v>
      </c>
      <c r="E170" s="16">
        <v>44621</v>
      </c>
      <c r="F170" s="8" t="s">
        <v>100</v>
      </c>
      <c r="G170" s="138">
        <v>46000</v>
      </c>
      <c r="H170" s="138">
        <v>1320.2</v>
      </c>
      <c r="I170" s="143">
        <v>1289.46</v>
      </c>
      <c r="J170" s="138">
        <v>1398.4</v>
      </c>
      <c r="K170" s="104">
        <v>25</v>
      </c>
      <c r="L170" s="138">
        <v>4033.06</v>
      </c>
      <c r="M170" s="138">
        <v>41966.94</v>
      </c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</row>
    <row r="171" spans="1:669" x14ac:dyDescent="0.25">
      <c r="A171" s="47" t="s">
        <v>13</v>
      </c>
      <c r="B171" s="67">
        <v>2</v>
      </c>
      <c r="C171" s="53"/>
      <c r="D171" s="53"/>
      <c r="E171" s="47"/>
      <c r="F171" s="47"/>
      <c r="G171" s="141">
        <f>+G170+G169</f>
        <v>86000</v>
      </c>
      <c r="H171" s="105">
        <f>H170+H169</f>
        <v>2468.1999999999998</v>
      </c>
      <c r="I171" s="141">
        <f>+I170+I169</f>
        <v>1732.1100000000001</v>
      </c>
      <c r="J171" s="141">
        <f>SUM(J170:J170)+J169</f>
        <v>2614.4</v>
      </c>
      <c r="K171" s="141">
        <f>SUM(K169:K170)</f>
        <v>50</v>
      </c>
      <c r="L171" s="141">
        <f>+L170+L169</f>
        <v>6864.71</v>
      </c>
      <c r="M171" s="105">
        <f>M170+M169</f>
        <v>79135.290000000008</v>
      </c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</row>
    <row r="172" spans="1:669" x14ac:dyDescent="0.25">
      <c r="A172" s="32"/>
      <c r="B172" s="12"/>
      <c r="C172" s="12"/>
      <c r="D172" s="12"/>
      <c r="E172" s="32"/>
      <c r="F172" s="32"/>
      <c r="G172" s="146"/>
      <c r="H172" s="147"/>
      <c r="I172" s="146"/>
      <c r="J172" s="146"/>
      <c r="K172" s="146"/>
      <c r="L172" s="146"/>
      <c r="M172" s="147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</row>
    <row r="173" spans="1:669" x14ac:dyDescent="0.25">
      <c r="A173" s="29" t="s">
        <v>212</v>
      </c>
      <c r="B173" s="13"/>
      <c r="C173" s="14"/>
      <c r="D173" s="14"/>
      <c r="E173" s="29"/>
      <c r="F173" s="29"/>
      <c r="G173" s="142"/>
      <c r="H173" s="121"/>
      <c r="I173" s="142"/>
      <c r="J173" s="142"/>
      <c r="K173" s="142"/>
      <c r="L173" s="142"/>
      <c r="M173" s="121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NB173" s="36"/>
      <c r="NC173" s="36"/>
      <c r="ND173" s="36"/>
      <c r="NE173" s="36"/>
      <c r="NF173" s="36"/>
      <c r="NG173" s="36"/>
      <c r="NH173" s="36"/>
      <c r="NI173" s="36"/>
      <c r="NJ173" s="36"/>
      <c r="NK173" s="36"/>
      <c r="NL173" s="36"/>
      <c r="NM173" s="36"/>
      <c r="NN173" s="36"/>
      <c r="NO173" s="36"/>
      <c r="NP173" s="36"/>
      <c r="NQ173" s="36"/>
      <c r="NR173" s="36"/>
      <c r="NS173" s="36"/>
      <c r="NT173" s="36"/>
      <c r="NU173" s="36"/>
      <c r="NV173" s="36"/>
      <c r="NW173" s="36"/>
      <c r="NX173" s="36"/>
      <c r="NY173" s="36"/>
      <c r="NZ173" s="36"/>
      <c r="OA173" s="36"/>
      <c r="OB173" s="36"/>
      <c r="OC173" s="36"/>
      <c r="OD173" s="36"/>
      <c r="OE173" s="36"/>
      <c r="OF173" s="36"/>
      <c r="OG173" s="36"/>
      <c r="OH173" s="36"/>
      <c r="OI173" s="36"/>
      <c r="OJ173" s="36"/>
      <c r="OK173" s="36"/>
      <c r="OL173" s="36"/>
      <c r="OM173" s="36"/>
      <c r="ON173" s="36"/>
      <c r="OO173" s="36"/>
      <c r="OP173" s="36"/>
      <c r="OQ173" s="36"/>
      <c r="OR173" s="36"/>
      <c r="OS173" s="36"/>
      <c r="OT173" s="36"/>
      <c r="OU173" s="36"/>
      <c r="OV173" s="36"/>
      <c r="OW173" s="36"/>
      <c r="OX173" s="36"/>
      <c r="OY173" s="36"/>
      <c r="OZ173" s="36"/>
      <c r="PA173" s="36"/>
      <c r="PB173" s="36"/>
      <c r="PC173" s="36"/>
      <c r="PD173" s="36"/>
      <c r="PE173" s="36"/>
      <c r="PF173" s="36"/>
      <c r="PG173" s="36"/>
      <c r="PH173" s="36"/>
      <c r="PI173" s="36"/>
      <c r="PJ173" s="36"/>
      <c r="PK173" s="36"/>
      <c r="PL173" s="36"/>
      <c r="PM173" s="36"/>
      <c r="PN173" s="36"/>
      <c r="PO173" s="36"/>
      <c r="PP173" s="36"/>
      <c r="PQ173" s="36"/>
      <c r="PR173" s="36"/>
      <c r="PS173" s="36"/>
      <c r="PT173" s="36"/>
      <c r="PU173" s="36"/>
      <c r="PV173" s="36"/>
      <c r="PW173" s="36"/>
      <c r="PX173" s="36"/>
      <c r="PY173" s="36"/>
      <c r="PZ173" s="36"/>
      <c r="QA173" s="36"/>
      <c r="QB173" s="36"/>
      <c r="QC173" s="36"/>
      <c r="QD173" s="36"/>
      <c r="QE173" s="36"/>
      <c r="QF173" s="36"/>
      <c r="QG173" s="36"/>
      <c r="QH173" s="36"/>
      <c r="QI173" s="36"/>
      <c r="QJ173" s="36"/>
      <c r="QK173" s="36"/>
      <c r="QL173" s="36"/>
      <c r="QM173" s="36"/>
      <c r="QN173" s="36"/>
      <c r="QO173" s="36"/>
      <c r="QP173" s="36"/>
      <c r="QQ173" s="36"/>
      <c r="QR173" s="36"/>
      <c r="QS173" s="36"/>
      <c r="QT173" s="36"/>
      <c r="QU173" s="36"/>
      <c r="QV173" s="36"/>
      <c r="QW173" s="36"/>
      <c r="QX173" s="36"/>
      <c r="QY173" s="36"/>
      <c r="QZ173" s="36"/>
      <c r="RA173" s="36"/>
      <c r="RB173" s="36"/>
      <c r="RC173" s="36"/>
      <c r="RD173" s="36"/>
      <c r="RE173" s="36"/>
      <c r="RF173" s="36"/>
      <c r="RG173" s="36"/>
      <c r="RH173" s="36"/>
      <c r="RI173" s="36"/>
      <c r="RJ173" s="36"/>
      <c r="RK173" s="36"/>
      <c r="RL173" s="36"/>
      <c r="RM173" s="36"/>
      <c r="RN173" s="36"/>
      <c r="RO173" s="36"/>
      <c r="RP173" s="36"/>
      <c r="RQ173" s="36"/>
      <c r="RR173" s="36"/>
      <c r="RS173" s="36"/>
      <c r="RT173" s="36"/>
      <c r="RU173" s="36"/>
      <c r="RV173" s="36"/>
      <c r="RW173" s="36"/>
      <c r="RX173" s="36"/>
      <c r="RY173" s="36"/>
      <c r="RZ173" s="36"/>
      <c r="SA173" s="36"/>
      <c r="SB173" s="36"/>
      <c r="SC173" s="36"/>
      <c r="SD173" s="36"/>
      <c r="SE173" s="36"/>
      <c r="SF173" s="36"/>
      <c r="SG173" s="36"/>
      <c r="SH173" s="36"/>
      <c r="SI173" s="36"/>
      <c r="SJ173" s="36"/>
      <c r="SK173" s="36"/>
      <c r="SL173" s="36"/>
      <c r="SM173" s="36"/>
      <c r="SN173" s="36"/>
      <c r="SO173" s="36"/>
      <c r="SP173" s="36"/>
      <c r="SQ173" s="36"/>
      <c r="SR173" s="36"/>
      <c r="SS173" s="36"/>
      <c r="ST173" s="36"/>
      <c r="SU173" s="36"/>
      <c r="SV173" s="36"/>
      <c r="SW173" s="36"/>
      <c r="SX173" s="36"/>
      <c r="SY173" s="36"/>
      <c r="SZ173" s="36"/>
      <c r="TA173" s="36"/>
      <c r="TB173" s="36"/>
      <c r="TC173" s="36"/>
      <c r="TD173" s="36"/>
      <c r="TE173" s="36"/>
      <c r="TF173" s="36"/>
      <c r="TG173" s="36"/>
      <c r="TH173" s="36"/>
      <c r="TI173" s="36"/>
      <c r="TJ173" s="36"/>
      <c r="TK173" s="36"/>
      <c r="TL173" s="36"/>
      <c r="TM173" s="36"/>
      <c r="TN173" s="36"/>
      <c r="TO173" s="36"/>
      <c r="TP173" s="36"/>
      <c r="TQ173" s="36"/>
      <c r="TR173" s="36"/>
      <c r="TS173" s="36"/>
      <c r="TT173" s="36"/>
      <c r="TU173" s="36"/>
      <c r="TV173" s="36"/>
      <c r="TW173" s="36"/>
      <c r="TX173" s="36"/>
      <c r="TY173" s="36"/>
      <c r="TZ173" s="36"/>
      <c r="UA173" s="36"/>
      <c r="UB173" s="36"/>
      <c r="UC173" s="36"/>
      <c r="UD173" s="36"/>
      <c r="UE173" s="36"/>
      <c r="UF173" s="36"/>
      <c r="UG173" s="36"/>
      <c r="UH173" s="36"/>
      <c r="UI173" s="36"/>
      <c r="UJ173" s="36"/>
      <c r="UK173" s="36"/>
      <c r="UL173" s="36"/>
      <c r="UM173" s="36"/>
      <c r="UN173" s="36"/>
      <c r="UO173" s="36"/>
      <c r="UP173" s="36"/>
      <c r="UQ173" s="36"/>
      <c r="UR173" s="36"/>
      <c r="US173" s="36"/>
      <c r="UT173" s="36"/>
      <c r="UU173" s="36"/>
      <c r="UV173" s="36"/>
      <c r="UW173" s="36"/>
      <c r="UX173" s="36"/>
      <c r="UY173" s="36"/>
      <c r="UZ173" s="36"/>
      <c r="VA173" s="36"/>
      <c r="VB173" s="36"/>
      <c r="VC173" s="36"/>
      <c r="VD173" s="36"/>
      <c r="VE173" s="36"/>
      <c r="VF173" s="36"/>
      <c r="VG173" s="36"/>
      <c r="VH173" s="36"/>
      <c r="VI173" s="36"/>
      <c r="VJ173" s="36"/>
      <c r="VK173" s="36"/>
      <c r="VL173" s="36"/>
      <c r="VM173" s="36"/>
      <c r="VN173" s="36"/>
      <c r="VO173" s="36"/>
      <c r="VP173" s="36"/>
      <c r="VQ173" s="36"/>
      <c r="VR173" s="36"/>
      <c r="VS173" s="36"/>
      <c r="VT173" s="36"/>
      <c r="VU173" s="36"/>
      <c r="VV173" s="36"/>
      <c r="VW173" s="36"/>
      <c r="VX173" s="36"/>
      <c r="VY173" s="36"/>
      <c r="VZ173" s="36"/>
      <c r="WA173" s="36"/>
      <c r="WB173" s="36"/>
      <c r="WC173" s="36"/>
      <c r="WD173" s="36"/>
      <c r="WE173" s="36"/>
      <c r="WF173" s="36"/>
      <c r="WG173" s="36"/>
      <c r="WH173" s="36"/>
      <c r="WI173" s="36"/>
      <c r="WJ173" s="36"/>
      <c r="WK173" s="36"/>
      <c r="WL173" s="36"/>
      <c r="WM173" s="36"/>
      <c r="WN173" s="36"/>
      <c r="WO173" s="36"/>
      <c r="WP173" s="36"/>
      <c r="WQ173" s="36"/>
      <c r="WR173" s="36"/>
      <c r="WS173" s="36"/>
      <c r="WT173" s="36"/>
      <c r="WU173" s="36"/>
      <c r="WV173" s="36"/>
      <c r="WW173" s="36"/>
      <c r="WX173" s="36"/>
      <c r="WY173" s="36"/>
      <c r="WZ173" s="36"/>
      <c r="XA173" s="36"/>
      <c r="XB173" s="36"/>
      <c r="XC173" s="36"/>
      <c r="XD173" s="36"/>
      <c r="XE173" s="36"/>
      <c r="XF173" s="36"/>
      <c r="XG173" s="36"/>
      <c r="XH173" s="36"/>
      <c r="XI173" s="36"/>
      <c r="XJ173" s="36"/>
      <c r="XK173" s="36"/>
      <c r="XL173" s="36"/>
      <c r="XM173" s="36"/>
      <c r="XN173" s="36"/>
      <c r="XO173" s="36"/>
      <c r="XP173" s="36"/>
      <c r="XQ173" s="36"/>
      <c r="XR173" s="36"/>
      <c r="XS173" s="36"/>
      <c r="XT173" s="36"/>
      <c r="XU173" s="36"/>
      <c r="XV173" s="36"/>
      <c r="XW173" s="36"/>
      <c r="XX173" s="36"/>
      <c r="XY173" s="36"/>
      <c r="XZ173" s="36"/>
      <c r="YA173" s="36"/>
      <c r="YB173" s="36"/>
      <c r="YC173" s="36"/>
      <c r="YD173" s="36"/>
      <c r="YE173" s="36"/>
      <c r="YF173" s="36"/>
      <c r="YG173" s="36"/>
      <c r="YH173" s="36"/>
      <c r="YI173" s="36"/>
      <c r="YJ173" s="36"/>
      <c r="YK173" s="36"/>
      <c r="YL173" s="36"/>
      <c r="YM173" s="36"/>
      <c r="YN173" s="36"/>
      <c r="YO173" s="36"/>
      <c r="YP173" s="36"/>
      <c r="YQ173" s="36"/>
      <c r="YR173" s="36"/>
      <c r="YS173" s="36"/>
    </row>
    <row r="174" spans="1:669" s="32" customFormat="1" x14ac:dyDescent="0.25">
      <c r="A174" s="32" t="s">
        <v>109</v>
      </c>
      <c r="B174" s="4" t="s">
        <v>15</v>
      </c>
      <c r="C174" s="15" t="s">
        <v>66</v>
      </c>
      <c r="D174" s="15" t="s">
        <v>199</v>
      </c>
      <c r="E174" s="16">
        <v>44197</v>
      </c>
      <c r="F174" s="8" t="s">
        <v>100</v>
      </c>
      <c r="G174" s="146">
        <v>57000</v>
      </c>
      <c r="H174" s="147">
        <v>1635.9</v>
      </c>
      <c r="I174" s="138">
        <v>2922.14</v>
      </c>
      <c r="J174" s="138">
        <v>1732.8</v>
      </c>
      <c r="K174" s="138">
        <v>4899.57</v>
      </c>
      <c r="L174" s="138">
        <v>11190.41</v>
      </c>
      <c r="M174" s="138">
        <v>45809.59</v>
      </c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</row>
    <row r="175" spans="1:669" x14ac:dyDescent="0.25">
      <c r="A175" s="32" t="s">
        <v>76</v>
      </c>
      <c r="B175" s="4" t="s">
        <v>79</v>
      </c>
      <c r="C175" s="15" t="s">
        <v>67</v>
      </c>
      <c r="D175" s="15" t="s">
        <v>199</v>
      </c>
      <c r="E175" s="16">
        <v>44287</v>
      </c>
      <c r="F175" s="8" t="s">
        <v>100</v>
      </c>
      <c r="G175" s="146">
        <v>86000</v>
      </c>
      <c r="H175" s="147">
        <v>2468.1999999999998</v>
      </c>
      <c r="I175" s="138">
        <v>8812.2199999999993</v>
      </c>
      <c r="J175" s="138">
        <v>2614.4</v>
      </c>
      <c r="K175" s="104">
        <v>25</v>
      </c>
      <c r="L175" s="138">
        <v>13919.82</v>
      </c>
      <c r="M175" s="138">
        <v>72080.179999999993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</row>
    <row r="176" spans="1:669" x14ac:dyDescent="0.25">
      <c r="A176" s="32" t="s">
        <v>171</v>
      </c>
      <c r="B176" s="4" t="s">
        <v>181</v>
      </c>
      <c r="C176" s="15" t="s">
        <v>67</v>
      </c>
      <c r="D176" s="15" t="s">
        <v>199</v>
      </c>
      <c r="E176" s="16">
        <v>44682</v>
      </c>
      <c r="F176" s="8" t="s">
        <v>100</v>
      </c>
      <c r="G176" s="146">
        <v>76000</v>
      </c>
      <c r="H176" s="147">
        <v>2181.1999999999998</v>
      </c>
      <c r="I176" s="138">
        <v>6497.56</v>
      </c>
      <c r="J176" s="138">
        <v>2310.4</v>
      </c>
      <c r="K176" s="104">
        <v>25</v>
      </c>
      <c r="L176" s="138">
        <v>11014.16</v>
      </c>
      <c r="M176" s="138">
        <v>64985.84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</row>
    <row r="177" spans="1:668" s="32" customFormat="1" ht="13.5" customHeight="1" x14ac:dyDescent="0.25">
      <c r="A177" s="47" t="s">
        <v>13</v>
      </c>
      <c r="B177" s="67">
        <v>3</v>
      </c>
      <c r="C177" s="53"/>
      <c r="D177" s="53"/>
      <c r="E177" s="47"/>
      <c r="F177" s="47"/>
      <c r="G177" s="141">
        <f t="shared" ref="G177:M177" si="29">SUM(G175:G176)+G174</f>
        <v>219000</v>
      </c>
      <c r="H177" s="105">
        <f t="shared" si="29"/>
        <v>6285.2999999999993</v>
      </c>
      <c r="I177" s="141">
        <f>SUM(I175:I176)+I174</f>
        <v>18231.919999999998</v>
      </c>
      <c r="J177" s="141">
        <f t="shared" si="29"/>
        <v>6657.6</v>
      </c>
      <c r="K177" s="141">
        <f>SUM(K174:K176)</f>
        <v>4949.57</v>
      </c>
      <c r="L177" s="141">
        <f t="shared" si="29"/>
        <v>36124.39</v>
      </c>
      <c r="M177" s="105">
        <f t="shared" si="29"/>
        <v>182875.61</v>
      </c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</row>
    <row r="178" spans="1:668" ht="13.5" customHeight="1" x14ac:dyDescent="0.25">
      <c r="A178" s="28"/>
      <c r="B178" s="11"/>
      <c r="C178" s="9"/>
      <c r="D178" s="9"/>
      <c r="E178" s="28"/>
      <c r="F178" s="28"/>
      <c r="G178" s="115"/>
      <c r="H178" s="114"/>
      <c r="I178" s="115"/>
      <c r="J178" s="115"/>
      <c r="K178" s="115"/>
      <c r="L178" s="115"/>
      <c r="M178" s="114"/>
    </row>
    <row r="179" spans="1:668" x14ac:dyDescent="0.25">
      <c r="A179" s="27" t="s">
        <v>173</v>
      </c>
      <c r="B179" s="2"/>
      <c r="C179" s="5"/>
      <c r="D179" s="5"/>
      <c r="E179" s="8"/>
      <c r="F179" s="8"/>
      <c r="G179" s="143"/>
      <c r="H179" s="104"/>
      <c r="I179" s="143"/>
      <c r="J179" s="143"/>
      <c r="K179" s="143"/>
      <c r="L179" s="143"/>
      <c r="M179" s="104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</row>
    <row r="180" spans="1:668" s="32" customFormat="1" x14ac:dyDescent="0.25">
      <c r="A180" s="25" t="s">
        <v>174</v>
      </c>
      <c r="B180" s="25" t="s">
        <v>15</v>
      </c>
      <c r="C180" s="15" t="s">
        <v>67</v>
      </c>
      <c r="D180" s="15" t="s">
        <v>199</v>
      </c>
      <c r="E180" s="77">
        <v>44682</v>
      </c>
      <c r="F180" s="8" t="s">
        <v>100</v>
      </c>
      <c r="G180" s="138">
        <v>60000</v>
      </c>
      <c r="H180" s="104">
        <v>1722</v>
      </c>
      <c r="I180" s="143">
        <v>3486.68</v>
      </c>
      <c r="J180" s="143">
        <v>1824</v>
      </c>
      <c r="K180" s="143">
        <v>25</v>
      </c>
      <c r="L180" s="143">
        <v>7057.68</v>
      </c>
      <c r="M180" s="104">
        <v>52942.32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</row>
    <row r="181" spans="1:668" s="32" customFormat="1" x14ac:dyDescent="0.25">
      <c r="A181" s="32" t="s">
        <v>175</v>
      </c>
      <c r="B181" s="74" t="s">
        <v>223</v>
      </c>
      <c r="C181" s="15" t="s">
        <v>66</v>
      </c>
      <c r="D181" s="15" t="s">
        <v>199</v>
      </c>
      <c r="E181" s="77">
        <v>44197</v>
      </c>
      <c r="F181" s="80" t="s">
        <v>100</v>
      </c>
      <c r="G181" s="138">
        <v>65000</v>
      </c>
      <c r="H181" s="147">
        <v>1865.5</v>
      </c>
      <c r="I181" s="146">
        <v>4427.58</v>
      </c>
      <c r="J181" s="146">
        <v>1976</v>
      </c>
      <c r="K181" s="146">
        <v>25</v>
      </c>
      <c r="L181" s="146">
        <v>8294.08</v>
      </c>
      <c r="M181" s="147">
        <v>56705.919999999998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</row>
    <row r="182" spans="1:668" s="32" customFormat="1" ht="13.5" customHeight="1" x14ac:dyDescent="0.25">
      <c r="A182" s="32" t="s">
        <v>176</v>
      </c>
      <c r="B182" s="74" t="s">
        <v>159</v>
      </c>
      <c r="C182" s="15" t="s">
        <v>67</v>
      </c>
      <c r="D182" s="15" t="s">
        <v>199</v>
      </c>
      <c r="E182" s="77">
        <v>44652</v>
      </c>
      <c r="F182" s="80" t="s">
        <v>100</v>
      </c>
      <c r="G182" s="138">
        <v>65000</v>
      </c>
      <c r="H182" s="147">
        <v>1865.5</v>
      </c>
      <c r="I182" s="146">
        <v>4427.58</v>
      </c>
      <c r="J182" s="146">
        <v>1976</v>
      </c>
      <c r="K182" s="146">
        <v>25</v>
      </c>
      <c r="L182" s="146">
        <v>8294.08</v>
      </c>
      <c r="M182" s="147">
        <v>56705.919999999998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</row>
    <row r="183" spans="1:668" s="32" customFormat="1" ht="13.5" customHeight="1" x14ac:dyDescent="0.25">
      <c r="A183" s="32" t="s">
        <v>185</v>
      </c>
      <c r="B183" s="74" t="s">
        <v>15</v>
      </c>
      <c r="C183" s="15" t="s">
        <v>67</v>
      </c>
      <c r="D183" s="15" t="s">
        <v>199</v>
      </c>
      <c r="E183" s="77">
        <v>44682</v>
      </c>
      <c r="F183" s="80" t="s">
        <v>100</v>
      </c>
      <c r="G183" s="138">
        <v>60000</v>
      </c>
      <c r="H183" s="147">
        <v>1722</v>
      </c>
      <c r="I183" s="146">
        <v>3486.68</v>
      </c>
      <c r="J183" s="146">
        <v>1824</v>
      </c>
      <c r="K183" s="146">
        <v>25</v>
      </c>
      <c r="L183" s="146">
        <v>7057.68</v>
      </c>
      <c r="M183" s="147">
        <v>52942.32</v>
      </c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</row>
    <row r="184" spans="1:668" s="12" customFormat="1" ht="15.75" x14ac:dyDescent="0.25">
      <c r="A184" s="47" t="s">
        <v>13</v>
      </c>
      <c r="B184" s="67">
        <v>4</v>
      </c>
      <c r="C184" s="53"/>
      <c r="D184" s="53"/>
      <c r="E184" s="47"/>
      <c r="F184" s="47"/>
      <c r="G184" s="141">
        <f>G180+G181+G182+G183</f>
        <v>250000</v>
      </c>
      <c r="H184" s="105">
        <f>SUM(H181:H181)+H182+H180+H183</f>
        <v>7175</v>
      </c>
      <c r="I184" s="141">
        <f>SUM(I181:I181)+I180+I182+I183</f>
        <v>15828.52</v>
      </c>
      <c r="J184" s="141">
        <f>SUM(J181:J181)+J182+J180+J183</f>
        <v>7600</v>
      </c>
      <c r="K184" s="141">
        <f>SUM(K180:K183)</f>
        <v>100</v>
      </c>
      <c r="L184" s="141">
        <f>SUM(L181:L181)+L180+L182+L183</f>
        <v>30703.52</v>
      </c>
      <c r="M184" s="141">
        <f>SUM(M181:M181)+M180+M182+M183</f>
        <v>219296.47999999998</v>
      </c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 s="32"/>
      <c r="NC184" s="32"/>
      <c r="ND184" s="32"/>
      <c r="NE184" s="32"/>
      <c r="NF184" s="32"/>
      <c r="NG184" s="32"/>
      <c r="NH184" s="32"/>
      <c r="NI184" s="32"/>
      <c r="NJ184" s="32"/>
      <c r="NK184" s="32"/>
      <c r="NL184" s="32"/>
      <c r="NM184" s="32"/>
      <c r="NN184" s="32"/>
      <c r="NO184" s="32"/>
      <c r="NP184" s="32"/>
      <c r="NQ184" s="32"/>
      <c r="NR184" s="32"/>
      <c r="NS184" s="32"/>
      <c r="NT184" s="32"/>
      <c r="NU184" s="32"/>
      <c r="NV184" s="32"/>
      <c r="NW184" s="32"/>
      <c r="NX184" s="32"/>
      <c r="NY184" s="32"/>
      <c r="NZ184" s="32"/>
      <c r="OA184" s="32"/>
      <c r="OB184" s="32"/>
      <c r="OC184" s="32"/>
      <c r="OD184" s="32"/>
      <c r="OE184" s="32"/>
      <c r="OF184" s="32"/>
      <c r="OG184" s="32"/>
      <c r="OH184" s="32"/>
      <c r="OI184" s="32"/>
      <c r="OJ184" s="32"/>
      <c r="OK184" s="32"/>
      <c r="OL184" s="32"/>
      <c r="OM184" s="32"/>
      <c r="ON184" s="32"/>
      <c r="OO184" s="32"/>
      <c r="OP184" s="32"/>
      <c r="OQ184" s="32"/>
      <c r="OR184" s="32"/>
      <c r="OS184" s="32"/>
      <c r="OT184" s="32"/>
      <c r="OU184" s="32"/>
      <c r="OV184" s="32"/>
      <c r="OW184" s="32"/>
      <c r="OX184" s="32"/>
      <c r="OY184" s="32"/>
      <c r="OZ184" s="32"/>
      <c r="PA184" s="32"/>
      <c r="PB184" s="32"/>
      <c r="PC184" s="32"/>
      <c r="PD184" s="32"/>
      <c r="PE184" s="32"/>
      <c r="PF184" s="32"/>
      <c r="PG184" s="32"/>
      <c r="PH184" s="32"/>
      <c r="PI184" s="32"/>
      <c r="PJ184" s="32"/>
      <c r="PK184" s="32"/>
      <c r="PL184" s="32"/>
      <c r="PM184" s="32"/>
      <c r="PN184" s="32"/>
      <c r="PO184" s="32"/>
      <c r="PP184" s="32"/>
      <c r="PQ184" s="32"/>
      <c r="PR184" s="32"/>
      <c r="PS184" s="32"/>
      <c r="PT184" s="32"/>
      <c r="PU184" s="32"/>
      <c r="PV184" s="32"/>
      <c r="PW184" s="32"/>
      <c r="PX184" s="32"/>
      <c r="PY184" s="32"/>
      <c r="PZ184" s="32"/>
      <c r="QA184" s="32"/>
      <c r="QB184" s="32"/>
      <c r="QC184" s="32"/>
      <c r="QD184" s="32"/>
      <c r="QE184" s="32"/>
      <c r="QF184" s="32"/>
      <c r="QG184" s="32"/>
      <c r="QH184" s="32"/>
      <c r="QI184" s="32"/>
      <c r="QJ184" s="32"/>
      <c r="QK184" s="32"/>
      <c r="QL184" s="32"/>
      <c r="QM184" s="32"/>
      <c r="QN184" s="32"/>
      <c r="QO184" s="32"/>
      <c r="QP184" s="32"/>
      <c r="QQ184" s="32"/>
      <c r="QR184" s="32"/>
      <c r="QS184" s="32"/>
      <c r="QT184" s="32"/>
      <c r="QU184" s="32"/>
      <c r="QV184" s="32"/>
      <c r="QW184" s="32"/>
      <c r="QX184" s="32"/>
      <c r="QY184" s="32"/>
      <c r="QZ184" s="32"/>
      <c r="RA184" s="32"/>
      <c r="RB184" s="32"/>
      <c r="RC184" s="32"/>
      <c r="RD184" s="32"/>
      <c r="RE184" s="32"/>
      <c r="RF184" s="32"/>
      <c r="RG184" s="32"/>
      <c r="RH184" s="32"/>
      <c r="RI184" s="32"/>
      <c r="RJ184" s="32"/>
      <c r="RK184" s="32"/>
      <c r="RL184" s="32"/>
      <c r="RM184" s="32"/>
      <c r="RN184" s="32"/>
      <c r="RO184" s="32"/>
      <c r="RP184" s="32"/>
      <c r="RQ184" s="32"/>
      <c r="RR184" s="32"/>
      <c r="RS184" s="32"/>
      <c r="RT184" s="32"/>
      <c r="RU184" s="32"/>
      <c r="RV184" s="32"/>
      <c r="RW184" s="32"/>
      <c r="RX184" s="32"/>
      <c r="RY184" s="32"/>
      <c r="RZ184" s="32"/>
      <c r="SA184" s="32"/>
      <c r="SB184" s="32"/>
      <c r="SC184" s="32"/>
      <c r="SD184" s="32"/>
      <c r="SE184" s="32"/>
      <c r="SF184" s="32"/>
      <c r="SG184" s="32"/>
      <c r="SH184" s="32"/>
      <c r="SI184" s="32"/>
      <c r="SJ184" s="32"/>
      <c r="SK184" s="32"/>
      <c r="SL184" s="32"/>
      <c r="SM184" s="32"/>
      <c r="SN184" s="32"/>
      <c r="SO184" s="32"/>
      <c r="SP184" s="32"/>
      <c r="SQ184" s="32"/>
      <c r="SR184" s="32"/>
      <c r="SS184" s="32"/>
      <c r="ST184" s="32"/>
      <c r="SU184" s="32"/>
      <c r="SV184" s="32"/>
      <c r="SW184" s="32"/>
      <c r="SX184" s="32"/>
      <c r="SY184" s="32"/>
      <c r="SZ184" s="32"/>
      <c r="TA184" s="32"/>
      <c r="TB184" s="32"/>
      <c r="TC184" s="32"/>
      <c r="TD184" s="32"/>
      <c r="TE184" s="32"/>
      <c r="TF184" s="32"/>
      <c r="TG184" s="32"/>
      <c r="TH184" s="32"/>
      <c r="TI184" s="32"/>
      <c r="TJ184" s="32"/>
      <c r="TK184" s="32"/>
      <c r="TL184" s="32"/>
      <c r="TM184" s="32"/>
      <c r="TN184" s="32"/>
      <c r="TO184" s="32"/>
      <c r="TP184" s="32"/>
      <c r="TQ184" s="32"/>
      <c r="TR184" s="32"/>
      <c r="TS184" s="32"/>
      <c r="TT184" s="32"/>
      <c r="TU184" s="32"/>
      <c r="TV184" s="32"/>
      <c r="TW184" s="32"/>
      <c r="TX184" s="32"/>
      <c r="TY184" s="32"/>
      <c r="TZ184" s="32"/>
      <c r="UA184" s="32"/>
      <c r="UB184" s="32"/>
      <c r="UC184" s="32"/>
      <c r="UD184" s="32"/>
      <c r="UE184" s="32"/>
      <c r="UF184" s="32"/>
      <c r="UG184" s="32"/>
      <c r="UH184" s="32"/>
      <c r="UI184" s="32"/>
      <c r="UJ184" s="32"/>
      <c r="UK184" s="32"/>
      <c r="UL184" s="32"/>
      <c r="UM184" s="32"/>
      <c r="UN184" s="32"/>
      <c r="UO184" s="32"/>
      <c r="UP184" s="32"/>
      <c r="UQ184" s="32"/>
      <c r="UR184" s="32"/>
      <c r="US184" s="32"/>
      <c r="UT184" s="32"/>
      <c r="UU184" s="32"/>
      <c r="UV184" s="32"/>
      <c r="UW184" s="32"/>
      <c r="UX184" s="32"/>
      <c r="UY184" s="32"/>
      <c r="UZ184" s="32"/>
      <c r="VA184" s="32"/>
      <c r="VB184" s="32"/>
      <c r="VC184" s="32"/>
      <c r="VD184" s="32"/>
      <c r="VE184" s="32"/>
      <c r="VF184" s="32"/>
      <c r="VG184" s="32"/>
      <c r="VH184" s="32"/>
      <c r="VI184" s="32"/>
      <c r="VJ184" s="32"/>
      <c r="VK184" s="32"/>
      <c r="VL184" s="32"/>
      <c r="VM184" s="32"/>
      <c r="VN184" s="32"/>
      <c r="VO184" s="32"/>
      <c r="VP184" s="32"/>
      <c r="VQ184" s="32"/>
      <c r="VR184" s="32"/>
      <c r="VS184" s="32"/>
      <c r="VT184" s="32"/>
      <c r="VU184" s="32"/>
      <c r="VV184" s="32"/>
      <c r="VW184" s="32"/>
      <c r="VX184" s="32"/>
      <c r="VY184" s="32"/>
      <c r="VZ184" s="32"/>
      <c r="WA184" s="32"/>
      <c r="WB184" s="32"/>
      <c r="WC184" s="32"/>
      <c r="WD184" s="32"/>
      <c r="WE184" s="32"/>
      <c r="WF184" s="32"/>
      <c r="WG184" s="32"/>
      <c r="WH184" s="32"/>
      <c r="WI184" s="32"/>
      <c r="WJ184" s="32"/>
      <c r="WK184" s="32"/>
      <c r="WL184" s="32"/>
      <c r="WM184" s="32"/>
      <c r="WN184" s="32"/>
      <c r="WO184" s="32"/>
      <c r="WP184" s="32"/>
      <c r="WQ184" s="32"/>
      <c r="WR184" s="32"/>
      <c r="WS184" s="32"/>
      <c r="WT184" s="32"/>
      <c r="WU184" s="32"/>
      <c r="WV184" s="32"/>
      <c r="WW184" s="32"/>
      <c r="WX184" s="32"/>
      <c r="WY184" s="32"/>
      <c r="WZ184" s="32"/>
      <c r="XA184" s="32"/>
      <c r="XB184" s="32"/>
      <c r="XC184" s="32"/>
      <c r="XD184" s="32"/>
      <c r="XE184" s="32"/>
      <c r="XF184" s="32"/>
      <c r="XG184" s="32"/>
      <c r="XH184" s="32"/>
      <c r="XI184" s="32"/>
      <c r="XJ184" s="32"/>
      <c r="XK184" s="32"/>
      <c r="XL184" s="32"/>
      <c r="XM184" s="32"/>
      <c r="XN184" s="32"/>
      <c r="XO184" s="32"/>
      <c r="XP184" s="32"/>
      <c r="XQ184" s="32"/>
      <c r="XR184" s="32"/>
      <c r="XS184" s="32"/>
      <c r="XT184" s="32"/>
      <c r="XU184" s="32"/>
      <c r="XV184" s="32"/>
      <c r="XW184" s="32"/>
      <c r="XX184" s="32"/>
      <c r="XY184" s="32"/>
      <c r="XZ184" s="32"/>
      <c r="YA184" s="32"/>
      <c r="YB184" s="32"/>
      <c r="YC184" s="32"/>
      <c r="YD184" s="32"/>
      <c r="YE184" s="32"/>
      <c r="YF184" s="32"/>
      <c r="YG184" s="32"/>
      <c r="YH184" s="32"/>
      <c r="YI184" s="32"/>
      <c r="YJ184" s="32"/>
      <c r="YK184" s="32"/>
      <c r="YL184" s="32"/>
      <c r="YM184" s="32"/>
      <c r="YN184" s="32"/>
      <c r="YO184" s="32"/>
      <c r="YP184" s="32"/>
      <c r="YQ184" s="32"/>
      <c r="YR184" s="32"/>
    </row>
    <row r="185" spans="1:668" s="32" customFormat="1" ht="13.5" customHeight="1" x14ac:dyDescent="0.25">
      <c r="B185" s="3"/>
      <c r="C185" s="3"/>
      <c r="D185" s="3"/>
      <c r="E185"/>
      <c r="F185"/>
      <c r="G185" s="143"/>
      <c r="H185" s="104"/>
      <c r="I185" s="143"/>
      <c r="J185" s="143"/>
      <c r="K185" s="143"/>
      <c r="L185" s="143"/>
      <c r="M185" s="104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</row>
    <row r="186" spans="1:668" s="32" customFormat="1" ht="13.5" customHeight="1" x14ac:dyDescent="0.25">
      <c r="A186" s="27" t="s">
        <v>60</v>
      </c>
      <c r="B186" s="3"/>
      <c r="C186" s="31"/>
      <c r="D186" s="31"/>
      <c r="E186"/>
      <c r="F186"/>
      <c r="G186" s="143"/>
      <c r="H186" s="104"/>
      <c r="I186" s="143"/>
      <c r="J186" s="143"/>
      <c r="K186" s="143"/>
      <c r="L186" s="143"/>
      <c r="M186" s="104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</row>
    <row r="187" spans="1:668" s="47" customFormat="1" x14ac:dyDescent="0.25">
      <c r="A187" s="4" t="s">
        <v>45</v>
      </c>
      <c r="B187" s="4" t="s">
        <v>116</v>
      </c>
      <c r="C187" s="5" t="s">
        <v>67</v>
      </c>
      <c r="D187" s="5" t="s">
        <v>199</v>
      </c>
      <c r="E187" s="8">
        <v>44197</v>
      </c>
      <c r="F187" s="8" t="s">
        <v>100</v>
      </c>
      <c r="G187" s="138">
        <v>86000</v>
      </c>
      <c r="H187" s="138">
        <v>2468.1999999999998</v>
      </c>
      <c r="I187" s="138">
        <v>8812.2199999999993</v>
      </c>
      <c r="J187" s="138">
        <v>2614.4</v>
      </c>
      <c r="K187" s="143">
        <v>25</v>
      </c>
      <c r="L187" s="138">
        <v>13919.82</v>
      </c>
      <c r="M187" s="104">
        <v>72080.179999999993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  <c r="IW187" s="28"/>
      <c r="IX187" s="28"/>
      <c r="IY187" s="28"/>
      <c r="IZ187" s="28"/>
      <c r="JA187" s="28"/>
      <c r="JB187" s="28"/>
      <c r="JC187" s="28"/>
      <c r="JD187" s="28"/>
      <c r="JE187" s="28"/>
      <c r="JF187" s="28"/>
      <c r="JG187" s="28"/>
      <c r="JH187" s="28"/>
      <c r="JI187" s="28"/>
      <c r="JJ187" s="28"/>
      <c r="JK187" s="28"/>
      <c r="JL187" s="28"/>
      <c r="JM187" s="28"/>
      <c r="JN187" s="28"/>
      <c r="JO187" s="28"/>
      <c r="JP187" s="28"/>
      <c r="JQ187" s="28"/>
      <c r="JR187" s="28"/>
      <c r="JS187" s="28"/>
      <c r="JT187" s="28"/>
      <c r="JU187" s="28"/>
      <c r="JV187" s="28"/>
      <c r="JW187" s="28"/>
      <c r="JX187" s="28"/>
      <c r="JY187" s="28"/>
      <c r="JZ187" s="28"/>
      <c r="KA187" s="28"/>
      <c r="KB187" s="28"/>
      <c r="KC187" s="28"/>
      <c r="KD187" s="28"/>
      <c r="KE187" s="28"/>
      <c r="KF187" s="28"/>
      <c r="KG187" s="28"/>
      <c r="KH187" s="28"/>
      <c r="KI187" s="28"/>
      <c r="KJ187" s="28"/>
      <c r="KK187" s="28"/>
      <c r="KL187" s="28"/>
      <c r="KM187" s="28"/>
      <c r="KN187" s="28"/>
      <c r="KO187" s="28"/>
      <c r="KP187" s="28"/>
      <c r="KQ187" s="28"/>
      <c r="KR187" s="28"/>
      <c r="KS187" s="28"/>
      <c r="KT187" s="28"/>
      <c r="KU187" s="28"/>
      <c r="KV187" s="28"/>
      <c r="KW187" s="28"/>
      <c r="KX187" s="28"/>
      <c r="KY187" s="28"/>
      <c r="KZ187" s="28"/>
      <c r="LA187" s="28"/>
      <c r="LB187" s="28"/>
      <c r="LC187" s="28"/>
      <c r="LD187" s="28"/>
      <c r="LE187" s="28"/>
      <c r="LF187" s="28"/>
      <c r="LG187" s="28"/>
      <c r="LH187" s="28"/>
      <c r="LI187" s="28"/>
      <c r="LJ187" s="28"/>
      <c r="LK187" s="28"/>
      <c r="LL187" s="28"/>
      <c r="LM187" s="28"/>
      <c r="LN187" s="28"/>
      <c r="LO187" s="28"/>
      <c r="LP187" s="28"/>
      <c r="LQ187" s="28"/>
      <c r="LR187" s="28"/>
      <c r="LS187" s="28"/>
      <c r="LT187" s="28"/>
      <c r="LU187" s="28"/>
      <c r="LV187" s="28"/>
      <c r="LW187" s="28"/>
      <c r="LX187" s="28"/>
      <c r="LY187" s="28"/>
      <c r="LZ187" s="28"/>
      <c r="MA187" s="28"/>
      <c r="MB187" s="28"/>
      <c r="MC187" s="28"/>
      <c r="MD187" s="28"/>
      <c r="ME187" s="28"/>
      <c r="MF187" s="28"/>
      <c r="MG187" s="28"/>
      <c r="MH187" s="28"/>
      <c r="MI187" s="28"/>
      <c r="MJ187" s="28"/>
      <c r="MK187" s="28"/>
      <c r="ML187" s="28"/>
      <c r="MM187" s="28"/>
      <c r="MN187" s="28"/>
      <c r="MO187" s="28"/>
      <c r="MP187" s="28"/>
      <c r="MQ187" s="28"/>
      <c r="MR187" s="28"/>
      <c r="MS187" s="28"/>
      <c r="MT187" s="28"/>
      <c r="MU187" s="28"/>
      <c r="MV187" s="28"/>
      <c r="MW187" s="28"/>
      <c r="MX187" s="28"/>
      <c r="MY187" s="28"/>
      <c r="MZ187" s="28"/>
      <c r="NA187" s="28"/>
    </row>
    <row r="188" spans="1:668" s="29" customFormat="1" x14ac:dyDescent="0.25">
      <c r="A188" s="4" t="s">
        <v>47</v>
      </c>
      <c r="B188" s="4" t="s">
        <v>15</v>
      </c>
      <c r="C188" s="5" t="s">
        <v>66</v>
      </c>
      <c r="D188" s="5" t="s">
        <v>199</v>
      </c>
      <c r="E188" s="8">
        <v>44197</v>
      </c>
      <c r="F188" s="8" t="s">
        <v>100</v>
      </c>
      <c r="G188" s="138">
        <v>57000</v>
      </c>
      <c r="H188" s="138">
        <v>1635.9</v>
      </c>
      <c r="I188" s="138">
        <v>2922.14</v>
      </c>
      <c r="J188" s="138">
        <v>1732.8</v>
      </c>
      <c r="K188" s="146">
        <v>25</v>
      </c>
      <c r="L188" s="138">
        <v>6315.84</v>
      </c>
      <c r="M188" s="104">
        <f t="shared" ref="M188:M195" si="30">G188-L188</f>
        <v>50684.160000000003</v>
      </c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  <c r="IW188" s="28"/>
      <c r="IX188" s="28"/>
      <c r="IY188" s="28"/>
      <c r="IZ188" s="28"/>
      <c r="JA188" s="28"/>
      <c r="JB188" s="28"/>
      <c r="JC188" s="28"/>
      <c r="JD188" s="28"/>
      <c r="JE188" s="28"/>
      <c r="JF188" s="28"/>
      <c r="JG188" s="28"/>
      <c r="JH188" s="28"/>
      <c r="JI188" s="28"/>
      <c r="JJ188" s="28"/>
      <c r="JK188" s="28"/>
      <c r="JL188" s="28"/>
      <c r="JM188" s="28"/>
      <c r="JN188" s="28"/>
      <c r="JO188" s="28"/>
      <c r="JP188" s="28"/>
      <c r="JQ188" s="28"/>
      <c r="JR188" s="28"/>
      <c r="JS188" s="28"/>
      <c r="JT188" s="28"/>
      <c r="JU188" s="28"/>
      <c r="JV188" s="28"/>
      <c r="JW188" s="28"/>
      <c r="JX188" s="28"/>
      <c r="JY188" s="28"/>
      <c r="JZ188" s="28"/>
      <c r="KA188" s="28"/>
      <c r="KB188" s="28"/>
      <c r="KC188" s="28"/>
      <c r="KD188" s="28"/>
      <c r="KE188" s="28"/>
      <c r="KF188" s="28"/>
      <c r="KG188" s="28"/>
      <c r="KH188" s="28"/>
      <c r="KI188" s="28"/>
      <c r="KJ188" s="28"/>
      <c r="KK188" s="28"/>
      <c r="KL188" s="28"/>
      <c r="KM188" s="28"/>
      <c r="KN188" s="28"/>
      <c r="KO188" s="28"/>
      <c r="KP188" s="28"/>
      <c r="KQ188" s="28"/>
      <c r="KR188" s="28"/>
      <c r="KS188" s="28"/>
      <c r="KT188" s="28"/>
      <c r="KU188" s="28"/>
      <c r="KV188" s="28"/>
      <c r="KW188" s="28"/>
      <c r="KX188" s="28"/>
      <c r="KY188" s="28"/>
      <c r="KZ188" s="28"/>
      <c r="LA188" s="28"/>
      <c r="LB188" s="28"/>
      <c r="LC188" s="28"/>
      <c r="LD188" s="28"/>
      <c r="LE188" s="28"/>
      <c r="LF188" s="28"/>
      <c r="LG188" s="28"/>
      <c r="LH188" s="28"/>
      <c r="LI188" s="28"/>
      <c r="LJ188" s="28"/>
      <c r="LK188" s="28"/>
      <c r="LL188" s="28"/>
      <c r="LM188" s="28"/>
      <c r="LN188" s="28"/>
      <c r="LO188" s="28"/>
      <c r="LP188" s="28"/>
      <c r="LQ188" s="28"/>
      <c r="LR188" s="28"/>
      <c r="LS188" s="28"/>
      <c r="LT188" s="28"/>
      <c r="LU188" s="28"/>
      <c r="LV188" s="28"/>
      <c r="LW188" s="28"/>
      <c r="LX188" s="28"/>
      <c r="LY188" s="28"/>
      <c r="LZ188" s="28"/>
      <c r="MA188" s="28"/>
      <c r="MB188" s="28"/>
      <c r="MC188" s="28"/>
      <c r="MD188" s="28"/>
      <c r="ME188" s="28"/>
      <c r="MF188" s="28"/>
      <c r="MG188" s="28"/>
      <c r="MH188" s="28"/>
      <c r="MI188" s="28"/>
      <c r="MJ188" s="28"/>
      <c r="MK188" s="28"/>
      <c r="ML188" s="28"/>
      <c r="MM188" s="28"/>
      <c r="MN188" s="28"/>
      <c r="MO188" s="28"/>
      <c r="MP188" s="28"/>
      <c r="MQ188" s="28"/>
      <c r="MR188" s="28"/>
      <c r="MS188" s="28"/>
      <c r="MT188" s="28"/>
      <c r="MU188" s="28"/>
      <c r="MV188" s="28"/>
      <c r="MW188" s="28"/>
      <c r="MX188" s="28"/>
      <c r="MY188" s="28"/>
      <c r="MZ188" s="28"/>
      <c r="NA188" s="28"/>
    </row>
    <row r="189" spans="1:668" s="29" customFormat="1" x14ac:dyDescent="0.25">
      <c r="A189" s="4" t="s">
        <v>43</v>
      </c>
      <c r="B189" s="4" t="s">
        <v>15</v>
      </c>
      <c r="C189" s="5" t="s">
        <v>66</v>
      </c>
      <c r="D189" s="5" t="s">
        <v>199</v>
      </c>
      <c r="E189" s="8">
        <v>44197</v>
      </c>
      <c r="F189" s="8" t="s">
        <v>100</v>
      </c>
      <c r="G189" s="138">
        <v>66000</v>
      </c>
      <c r="H189" s="138">
        <v>1894.2</v>
      </c>
      <c r="I189" s="138">
        <v>4615.76</v>
      </c>
      <c r="J189" s="138">
        <v>2006.4</v>
      </c>
      <c r="K189" s="143">
        <v>25</v>
      </c>
      <c r="L189" s="138">
        <v>8541.36</v>
      </c>
      <c r="M189" s="104">
        <f t="shared" ref="M189:M191" si="31">G189-L189</f>
        <v>57458.64</v>
      </c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  <c r="IW189" s="28"/>
      <c r="IX189" s="28"/>
      <c r="IY189" s="28"/>
      <c r="IZ189" s="28"/>
      <c r="JA189" s="28"/>
      <c r="JB189" s="28"/>
      <c r="JC189" s="28"/>
      <c r="JD189" s="28"/>
      <c r="JE189" s="28"/>
      <c r="JF189" s="28"/>
      <c r="JG189" s="28"/>
      <c r="JH189" s="28"/>
      <c r="JI189" s="28"/>
      <c r="JJ189" s="28"/>
      <c r="JK189" s="28"/>
      <c r="JL189" s="28"/>
      <c r="JM189" s="28"/>
      <c r="JN189" s="28"/>
      <c r="JO189" s="28"/>
      <c r="JP189" s="28"/>
      <c r="JQ189" s="28"/>
      <c r="JR189" s="28"/>
      <c r="JS189" s="28"/>
      <c r="JT189" s="28"/>
      <c r="JU189" s="28"/>
      <c r="JV189" s="28"/>
      <c r="JW189" s="28"/>
      <c r="JX189" s="28"/>
      <c r="JY189" s="28"/>
      <c r="JZ189" s="28"/>
      <c r="KA189" s="28"/>
      <c r="KB189" s="28"/>
      <c r="KC189" s="28"/>
      <c r="KD189" s="28"/>
      <c r="KE189" s="28"/>
      <c r="KF189" s="28"/>
      <c r="KG189" s="28"/>
      <c r="KH189" s="28"/>
      <c r="KI189" s="28"/>
      <c r="KJ189" s="28"/>
      <c r="KK189" s="28"/>
      <c r="KL189" s="28"/>
      <c r="KM189" s="28"/>
      <c r="KN189" s="28"/>
      <c r="KO189" s="28"/>
      <c r="KP189" s="28"/>
      <c r="KQ189" s="28"/>
      <c r="KR189" s="28"/>
      <c r="KS189" s="28"/>
      <c r="KT189" s="28"/>
      <c r="KU189" s="28"/>
      <c r="KV189" s="28"/>
      <c r="KW189" s="28"/>
      <c r="KX189" s="28"/>
      <c r="KY189" s="28"/>
      <c r="KZ189" s="28"/>
      <c r="LA189" s="28"/>
      <c r="LB189" s="28"/>
      <c r="LC189" s="28"/>
      <c r="LD189" s="28"/>
      <c r="LE189" s="28"/>
      <c r="LF189" s="28"/>
      <c r="LG189" s="28"/>
      <c r="LH189" s="28"/>
      <c r="LI189" s="28"/>
      <c r="LJ189" s="28"/>
      <c r="LK189" s="28"/>
      <c r="LL189" s="28"/>
      <c r="LM189" s="28"/>
      <c r="LN189" s="28"/>
      <c r="LO189" s="28"/>
      <c r="LP189" s="28"/>
      <c r="LQ189" s="28"/>
      <c r="LR189" s="28"/>
      <c r="LS189" s="28"/>
      <c r="LT189" s="28"/>
      <c r="LU189" s="28"/>
      <c r="LV189" s="28"/>
      <c r="LW189" s="28"/>
      <c r="LX189" s="28"/>
      <c r="LY189" s="28"/>
      <c r="LZ189" s="28"/>
      <c r="MA189" s="28"/>
      <c r="MB189" s="28"/>
      <c r="MC189" s="28"/>
      <c r="MD189" s="28"/>
      <c r="ME189" s="28"/>
      <c r="MF189" s="28"/>
      <c r="MG189" s="28"/>
      <c r="MH189" s="28"/>
      <c r="MI189" s="28"/>
      <c r="MJ189" s="28"/>
      <c r="MK189" s="28"/>
      <c r="ML189" s="28"/>
      <c r="MM189" s="28"/>
      <c r="MN189" s="28"/>
      <c r="MO189" s="28"/>
      <c r="MP189" s="28"/>
      <c r="MQ189" s="28"/>
      <c r="MR189" s="28"/>
      <c r="MS189" s="28"/>
      <c r="MT189" s="28"/>
      <c r="MU189" s="28"/>
      <c r="MV189" s="28"/>
      <c r="MW189" s="28"/>
      <c r="MX189" s="28"/>
      <c r="MY189" s="28"/>
      <c r="MZ189" s="28"/>
      <c r="NA189" s="28"/>
    </row>
    <row r="190" spans="1:668" s="86" customFormat="1" x14ac:dyDescent="0.25">
      <c r="A190" s="4" t="s">
        <v>44</v>
      </c>
      <c r="B190" s="4" t="s">
        <v>15</v>
      </c>
      <c r="C190" s="5" t="s">
        <v>67</v>
      </c>
      <c r="D190" s="5" t="s">
        <v>199</v>
      </c>
      <c r="E190" s="8">
        <v>44197</v>
      </c>
      <c r="F190" s="8" t="s">
        <v>100</v>
      </c>
      <c r="G190" s="138">
        <v>57000</v>
      </c>
      <c r="H190" s="138">
        <v>1635.9</v>
      </c>
      <c r="I190" s="138">
        <v>2619.65</v>
      </c>
      <c r="J190" s="138">
        <v>1732.8</v>
      </c>
      <c r="K190" s="138">
        <v>1537.45</v>
      </c>
      <c r="L190" s="138">
        <v>7525.8</v>
      </c>
      <c r="M190" s="104">
        <f t="shared" si="31"/>
        <v>49474.2</v>
      </c>
      <c r="EH190" s="134"/>
      <c r="EI190" s="134"/>
      <c r="EJ190" s="134"/>
      <c r="EK190" s="134"/>
      <c r="EL190" s="134"/>
      <c r="EM190" s="134"/>
      <c r="EN190" s="134"/>
      <c r="EO190" s="134"/>
      <c r="EP190" s="134"/>
      <c r="EQ190" s="134"/>
      <c r="ER190" s="134"/>
      <c r="ES190" s="134"/>
      <c r="ET190" s="134"/>
      <c r="EU190" s="134"/>
      <c r="EV190" s="134"/>
      <c r="EW190" s="134"/>
      <c r="EX190" s="134"/>
      <c r="EY190" s="134"/>
      <c r="EZ190" s="134"/>
      <c r="FA190" s="134"/>
      <c r="FB190" s="134"/>
      <c r="FC190" s="134"/>
      <c r="FD190" s="134"/>
      <c r="FE190" s="134"/>
      <c r="FF190" s="134"/>
      <c r="FG190" s="134"/>
      <c r="FH190" s="134"/>
      <c r="FI190" s="134"/>
      <c r="FJ190" s="134"/>
      <c r="FK190" s="134"/>
      <c r="FL190" s="134"/>
      <c r="FM190" s="134"/>
      <c r="FN190" s="134"/>
      <c r="FO190" s="134"/>
      <c r="FP190" s="134"/>
      <c r="FQ190" s="134"/>
      <c r="FR190" s="134"/>
      <c r="FS190" s="134"/>
      <c r="FT190" s="134"/>
      <c r="FU190" s="134"/>
      <c r="FV190" s="134"/>
      <c r="FW190" s="134"/>
      <c r="FX190" s="134"/>
      <c r="FY190" s="134"/>
      <c r="FZ190" s="134"/>
      <c r="GA190" s="134"/>
      <c r="GB190" s="134"/>
      <c r="GC190" s="134"/>
      <c r="GD190" s="134"/>
      <c r="GE190" s="134"/>
      <c r="GF190" s="134"/>
      <c r="GG190" s="134"/>
      <c r="GH190" s="134"/>
      <c r="GI190" s="134"/>
      <c r="GJ190" s="134"/>
      <c r="GK190" s="134"/>
      <c r="GL190" s="134"/>
      <c r="GM190" s="134"/>
      <c r="GN190" s="134"/>
      <c r="GO190" s="134"/>
      <c r="GP190" s="134"/>
      <c r="GQ190" s="134"/>
      <c r="GR190" s="134"/>
      <c r="GS190" s="134"/>
      <c r="GT190" s="134"/>
      <c r="GU190" s="134"/>
      <c r="GV190" s="134"/>
      <c r="GW190" s="134"/>
      <c r="GX190" s="134"/>
      <c r="GY190" s="134"/>
      <c r="GZ190" s="134"/>
      <c r="HA190" s="134"/>
      <c r="HB190" s="134"/>
      <c r="HC190" s="134"/>
      <c r="HD190" s="134"/>
      <c r="HE190" s="134"/>
      <c r="HF190" s="134"/>
      <c r="HG190" s="134"/>
      <c r="HH190" s="134"/>
      <c r="HI190" s="134"/>
      <c r="HJ190" s="134"/>
      <c r="HK190" s="134"/>
      <c r="HL190" s="134"/>
      <c r="HM190" s="134"/>
      <c r="HN190" s="134"/>
      <c r="HO190" s="134"/>
      <c r="HP190" s="134"/>
      <c r="HQ190" s="134"/>
      <c r="HR190" s="134"/>
      <c r="HS190" s="134"/>
      <c r="HT190" s="134"/>
      <c r="HU190" s="134"/>
      <c r="HV190" s="134"/>
      <c r="HW190" s="134"/>
      <c r="HX190" s="134"/>
      <c r="HY190" s="134"/>
      <c r="HZ190" s="134"/>
      <c r="IA190" s="134"/>
      <c r="IB190" s="134"/>
      <c r="IC190" s="134"/>
      <c r="ID190" s="134"/>
      <c r="IE190" s="134"/>
      <c r="IF190" s="134"/>
      <c r="IG190" s="134"/>
      <c r="IH190" s="134"/>
      <c r="II190" s="134"/>
      <c r="IJ190" s="134"/>
      <c r="IK190" s="134"/>
      <c r="IL190" s="134"/>
      <c r="IM190" s="134"/>
      <c r="IN190" s="134"/>
      <c r="IO190" s="134"/>
      <c r="IP190" s="134"/>
      <c r="IQ190" s="134"/>
      <c r="IR190" s="134"/>
      <c r="IS190" s="134"/>
      <c r="IT190" s="134"/>
      <c r="IU190" s="134"/>
      <c r="IV190" s="134"/>
      <c r="IW190" s="134"/>
      <c r="IX190" s="134"/>
      <c r="IY190" s="134"/>
      <c r="IZ190" s="134"/>
      <c r="JA190" s="134"/>
      <c r="JB190" s="134"/>
      <c r="JC190" s="134"/>
      <c r="JD190" s="134"/>
      <c r="JE190" s="134"/>
      <c r="JF190" s="134"/>
      <c r="JG190" s="134"/>
      <c r="JH190" s="134"/>
      <c r="JI190" s="134"/>
      <c r="JJ190" s="134"/>
      <c r="JK190" s="134"/>
      <c r="JL190" s="134"/>
      <c r="JM190" s="134"/>
      <c r="JN190" s="134"/>
      <c r="JO190" s="134"/>
      <c r="JP190" s="134"/>
      <c r="JQ190" s="134"/>
      <c r="JR190" s="134"/>
      <c r="JS190" s="134"/>
      <c r="JT190" s="134"/>
      <c r="JU190" s="134"/>
      <c r="JV190" s="134"/>
      <c r="JW190" s="134"/>
      <c r="JX190" s="134"/>
      <c r="JY190" s="134"/>
      <c r="JZ190" s="134"/>
      <c r="KA190" s="134"/>
      <c r="KB190" s="134"/>
      <c r="KC190" s="134"/>
      <c r="KD190" s="134"/>
      <c r="KE190" s="134"/>
      <c r="KF190" s="134"/>
      <c r="KG190" s="134"/>
      <c r="KH190" s="134"/>
      <c r="KI190" s="134"/>
      <c r="KJ190" s="134"/>
      <c r="KK190" s="134"/>
      <c r="KL190" s="134"/>
      <c r="KM190" s="134"/>
      <c r="KN190" s="134"/>
      <c r="KO190" s="134"/>
      <c r="KP190" s="134"/>
      <c r="KQ190" s="134"/>
      <c r="KR190" s="134"/>
      <c r="KS190" s="134"/>
      <c r="KT190" s="134"/>
      <c r="KU190" s="134"/>
      <c r="KV190" s="134"/>
      <c r="KW190" s="134"/>
      <c r="KX190" s="134"/>
      <c r="KY190" s="134"/>
      <c r="KZ190" s="134"/>
      <c r="LA190" s="134"/>
      <c r="LB190" s="134"/>
      <c r="LC190" s="134"/>
      <c r="LD190" s="134"/>
      <c r="LE190" s="134"/>
      <c r="LF190" s="134"/>
      <c r="LG190" s="134"/>
      <c r="LH190" s="134"/>
      <c r="LI190" s="134"/>
      <c r="LJ190" s="134"/>
      <c r="LK190" s="134"/>
      <c r="LL190" s="134"/>
      <c r="LM190" s="134"/>
      <c r="LN190" s="134"/>
      <c r="LO190" s="134"/>
      <c r="LP190" s="134"/>
      <c r="LQ190" s="134"/>
      <c r="LR190" s="134"/>
      <c r="LS190" s="134"/>
      <c r="LT190" s="134"/>
      <c r="LU190" s="134"/>
      <c r="LV190" s="134"/>
      <c r="LW190" s="134"/>
      <c r="LX190" s="134"/>
      <c r="LY190" s="134"/>
      <c r="LZ190" s="134"/>
      <c r="MA190" s="134"/>
      <c r="MB190" s="134"/>
      <c r="MC190" s="134"/>
      <c r="MD190" s="134"/>
      <c r="ME190" s="134"/>
      <c r="MF190" s="134"/>
      <c r="MG190" s="134"/>
      <c r="MH190" s="134"/>
      <c r="MI190" s="134"/>
      <c r="MJ190" s="134"/>
      <c r="MK190" s="134"/>
      <c r="ML190" s="134"/>
      <c r="MM190" s="134"/>
      <c r="MN190" s="134"/>
      <c r="MO190" s="134"/>
      <c r="MP190" s="134"/>
      <c r="MQ190" s="134"/>
      <c r="MR190" s="134"/>
      <c r="MS190" s="134"/>
      <c r="MT190" s="134"/>
      <c r="MU190" s="134"/>
      <c r="MV190" s="134"/>
      <c r="MW190" s="134"/>
      <c r="MX190" s="134"/>
      <c r="MY190" s="134"/>
      <c r="MZ190" s="134"/>
      <c r="NA190" s="134"/>
    </row>
    <row r="191" spans="1:668" x14ac:dyDescent="0.25">
      <c r="A191" s="4" t="s">
        <v>113</v>
      </c>
      <c r="B191" s="4" t="s">
        <v>15</v>
      </c>
      <c r="C191" s="5" t="s">
        <v>67</v>
      </c>
      <c r="D191" s="5" t="s">
        <v>199</v>
      </c>
      <c r="E191" s="8">
        <v>44197</v>
      </c>
      <c r="F191" s="8" t="s">
        <v>100</v>
      </c>
      <c r="G191" s="138">
        <v>57000</v>
      </c>
      <c r="H191" s="138">
        <v>1635.9</v>
      </c>
      <c r="I191" s="138">
        <v>2922.14</v>
      </c>
      <c r="J191" s="138">
        <v>1732.8</v>
      </c>
      <c r="K191" s="143">
        <v>25</v>
      </c>
      <c r="L191" s="138">
        <v>6315.84</v>
      </c>
      <c r="M191" s="104">
        <f t="shared" si="31"/>
        <v>50684.160000000003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</row>
    <row r="192" spans="1:668" s="47" customFormat="1" x14ac:dyDescent="0.25">
      <c r="A192" s="4" t="s">
        <v>46</v>
      </c>
      <c r="B192" s="4" t="s">
        <v>15</v>
      </c>
      <c r="C192" s="5" t="s">
        <v>66</v>
      </c>
      <c r="D192" s="5" t="s">
        <v>199</v>
      </c>
      <c r="E192" s="8">
        <v>44197</v>
      </c>
      <c r="F192" s="8" t="s">
        <v>100</v>
      </c>
      <c r="G192" s="138">
        <v>57000</v>
      </c>
      <c r="H192" s="138">
        <v>1635.9</v>
      </c>
      <c r="I192" s="138">
        <v>2619.65</v>
      </c>
      <c r="J192" s="138">
        <v>1732.8</v>
      </c>
      <c r="K192" s="146">
        <v>1537.45</v>
      </c>
      <c r="L192" s="138">
        <v>7525.8</v>
      </c>
      <c r="M192" s="104">
        <f t="shared" si="30"/>
        <v>49474.2</v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  <c r="IW192" s="28"/>
      <c r="IX192" s="28"/>
      <c r="IY192" s="28"/>
      <c r="IZ192" s="28"/>
      <c r="JA192" s="28"/>
      <c r="JB192" s="28"/>
      <c r="JC192" s="28"/>
      <c r="JD192" s="28"/>
      <c r="JE192" s="28"/>
      <c r="JF192" s="28"/>
      <c r="JG192" s="28"/>
      <c r="JH192" s="28"/>
      <c r="JI192" s="28"/>
      <c r="JJ192" s="28"/>
      <c r="JK192" s="28"/>
      <c r="JL192" s="28"/>
      <c r="JM192" s="28"/>
      <c r="JN192" s="28"/>
      <c r="JO192" s="28"/>
      <c r="JP192" s="28"/>
      <c r="JQ192" s="28"/>
      <c r="JR192" s="28"/>
      <c r="JS192" s="28"/>
      <c r="JT192" s="28"/>
      <c r="JU192" s="28"/>
      <c r="JV192" s="28"/>
      <c r="JW192" s="28"/>
      <c r="JX192" s="28"/>
      <c r="JY192" s="28"/>
      <c r="JZ192" s="28"/>
      <c r="KA192" s="28"/>
      <c r="KB192" s="28"/>
      <c r="KC192" s="28"/>
      <c r="KD192" s="28"/>
      <c r="KE192" s="28"/>
      <c r="KF192" s="28"/>
      <c r="KG192" s="28"/>
      <c r="KH192" s="28"/>
      <c r="KI192" s="28"/>
      <c r="KJ192" s="28"/>
      <c r="KK192" s="28"/>
      <c r="KL192" s="28"/>
      <c r="KM192" s="28"/>
      <c r="KN192" s="28"/>
      <c r="KO192" s="28"/>
      <c r="KP192" s="28"/>
      <c r="KQ192" s="28"/>
      <c r="KR192" s="28"/>
      <c r="KS192" s="28"/>
      <c r="KT192" s="28"/>
      <c r="KU192" s="28"/>
      <c r="KV192" s="28"/>
      <c r="KW192" s="28"/>
      <c r="KX192" s="28"/>
      <c r="KY192" s="28"/>
      <c r="KZ192" s="28"/>
      <c r="LA192" s="28"/>
      <c r="LB192" s="28"/>
      <c r="LC192" s="28"/>
      <c r="LD192" s="28"/>
      <c r="LE192" s="28"/>
      <c r="LF192" s="28"/>
      <c r="LG192" s="28"/>
      <c r="LH192" s="28"/>
      <c r="LI192" s="28"/>
      <c r="LJ192" s="28"/>
      <c r="LK192" s="28"/>
      <c r="LL192" s="28"/>
      <c r="LM192" s="28"/>
      <c r="LN192" s="28"/>
      <c r="LO192" s="28"/>
      <c r="LP192" s="28"/>
      <c r="LQ192" s="28"/>
      <c r="LR192" s="28"/>
      <c r="LS192" s="28"/>
      <c r="LT192" s="28"/>
      <c r="LU192" s="28"/>
      <c r="LV192" s="28"/>
      <c r="LW192" s="28"/>
      <c r="LX192" s="28"/>
      <c r="LY192" s="28"/>
      <c r="LZ192" s="28"/>
      <c r="MA192" s="28"/>
      <c r="MB192" s="28"/>
      <c r="MC192" s="28"/>
      <c r="MD192" s="28"/>
      <c r="ME192" s="28"/>
      <c r="MF192" s="28"/>
      <c r="MG192" s="28"/>
      <c r="MH192" s="28"/>
      <c r="MI192" s="28"/>
      <c r="MJ192" s="28"/>
      <c r="MK192" s="28"/>
      <c r="ML192" s="28"/>
      <c r="MM192" s="28"/>
      <c r="MN192" s="28"/>
      <c r="MO192" s="28"/>
      <c r="MP192" s="28"/>
      <c r="MQ192" s="28"/>
      <c r="MR192" s="28"/>
      <c r="MS192" s="28"/>
      <c r="MT192" s="28"/>
      <c r="MU192" s="28"/>
      <c r="MV192" s="28"/>
      <c r="MW192" s="28"/>
      <c r="MX192" s="28"/>
      <c r="MY192" s="28"/>
      <c r="MZ192" s="28"/>
      <c r="NA192" s="28"/>
    </row>
    <row r="193" spans="1:669" s="29" customFormat="1" x14ac:dyDescent="0.25">
      <c r="A193" s="4" t="s">
        <v>114</v>
      </c>
      <c r="B193" s="4" t="s">
        <v>16</v>
      </c>
      <c r="C193" s="5" t="s">
        <v>66</v>
      </c>
      <c r="D193" s="5" t="s">
        <v>199</v>
      </c>
      <c r="E193" s="8">
        <v>44562</v>
      </c>
      <c r="F193" s="8" t="s">
        <v>100</v>
      </c>
      <c r="G193" s="138">
        <v>45000</v>
      </c>
      <c r="H193" s="138">
        <v>1291.5</v>
      </c>
      <c r="I193" s="138">
        <v>1148.33</v>
      </c>
      <c r="J193" s="138">
        <v>1368</v>
      </c>
      <c r="K193" s="143">
        <v>25</v>
      </c>
      <c r="L193" s="138">
        <v>3832.83</v>
      </c>
      <c r="M193" s="104">
        <v>41167.17</v>
      </c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  <c r="IW193" s="28"/>
      <c r="IX193" s="28"/>
      <c r="IY193" s="28"/>
      <c r="IZ193" s="28"/>
      <c r="JA193" s="28"/>
      <c r="JB193" s="28"/>
      <c r="JC193" s="28"/>
      <c r="JD193" s="28"/>
      <c r="JE193" s="28"/>
      <c r="JF193" s="28"/>
      <c r="JG193" s="28"/>
      <c r="JH193" s="28"/>
      <c r="JI193" s="28"/>
      <c r="JJ193" s="28"/>
      <c r="JK193" s="28"/>
      <c r="JL193" s="28"/>
      <c r="JM193" s="28"/>
      <c r="JN193" s="28"/>
      <c r="JO193" s="28"/>
      <c r="JP193" s="28"/>
      <c r="JQ193" s="28"/>
      <c r="JR193" s="28"/>
      <c r="JS193" s="28"/>
      <c r="JT193" s="28"/>
      <c r="JU193" s="28"/>
      <c r="JV193" s="28"/>
      <c r="JW193" s="28"/>
      <c r="JX193" s="28"/>
      <c r="JY193" s="28"/>
      <c r="JZ193" s="28"/>
      <c r="KA193" s="28"/>
      <c r="KB193" s="28"/>
      <c r="KC193" s="28"/>
      <c r="KD193" s="28"/>
      <c r="KE193" s="28"/>
      <c r="KF193" s="28"/>
      <c r="KG193" s="28"/>
      <c r="KH193" s="28"/>
      <c r="KI193" s="28"/>
      <c r="KJ193" s="28"/>
      <c r="KK193" s="28"/>
      <c r="KL193" s="28"/>
      <c r="KM193" s="28"/>
      <c r="KN193" s="28"/>
      <c r="KO193" s="28"/>
      <c r="KP193" s="28"/>
      <c r="KQ193" s="28"/>
      <c r="KR193" s="28"/>
      <c r="KS193" s="28"/>
      <c r="KT193" s="28"/>
      <c r="KU193" s="28"/>
      <c r="KV193" s="28"/>
      <c r="KW193" s="28"/>
      <c r="KX193" s="28"/>
      <c r="KY193" s="28"/>
      <c r="KZ193" s="28"/>
      <c r="LA193" s="28"/>
      <c r="LB193" s="28"/>
      <c r="LC193" s="28"/>
      <c r="LD193" s="28"/>
      <c r="LE193" s="28"/>
      <c r="LF193" s="28"/>
      <c r="LG193" s="28"/>
      <c r="LH193" s="28"/>
      <c r="LI193" s="28"/>
      <c r="LJ193" s="28"/>
      <c r="LK193" s="28"/>
      <c r="LL193" s="28"/>
      <c r="LM193" s="28"/>
      <c r="LN193" s="28"/>
      <c r="LO193" s="28"/>
      <c r="LP193" s="28"/>
      <c r="LQ193" s="28"/>
      <c r="LR193" s="28"/>
      <c r="LS193" s="28"/>
      <c r="LT193" s="28"/>
      <c r="LU193" s="28"/>
      <c r="LV193" s="28"/>
      <c r="LW193" s="28"/>
      <c r="LX193" s="28"/>
      <c r="LY193" s="28"/>
      <c r="LZ193" s="28"/>
      <c r="MA193" s="28"/>
      <c r="MB193" s="28"/>
      <c r="MC193" s="28"/>
      <c r="MD193" s="28"/>
      <c r="ME193" s="28"/>
      <c r="MF193" s="28"/>
      <c r="MG193" s="28"/>
      <c r="MH193" s="28"/>
      <c r="MI193" s="28"/>
      <c r="MJ193" s="28"/>
      <c r="MK193" s="28"/>
      <c r="ML193" s="28"/>
      <c r="MM193" s="28"/>
      <c r="MN193" s="28"/>
      <c r="MO193" s="28"/>
      <c r="MP193" s="28"/>
      <c r="MQ193" s="28"/>
      <c r="MR193" s="28"/>
      <c r="MS193" s="28"/>
      <c r="MT193" s="28"/>
      <c r="MU193" s="28"/>
      <c r="MV193" s="28"/>
      <c r="MW193" s="28"/>
      <c r="MX193" s="28"/>
      <c r="MY193" s="28"/>
      <c r="MZ193" s="28"/>
      <c r="NA193" s="28"/>
    </row>
    <row r="194" spans="1:669" s="32" customFormat="1" x14ac:dyDescent="0.25">
      <c r="A194" s="4" t="s">
        <v>115</v>
      </c>
      <c r="B194" s="4" t="s">
        <v>16</v>
      </c>
      <c r="C194" s="5" t="s">
        <v>66</v>
      </c>
      <c r="D194" s="5" t="s">
        <v>199</v>
      </c>
      <c r="E194" s="8">
        <v>44866</v>
      </c>
      <c r="F194" s="8" t="s">
        <v>100</v>
      </c>
      <c r="G194" s="138">
        <v>45000</v>
      </c>
      <c r="H194" s="138">
        <v>1291.5</v>
      </c>
      <c r="I194" s="138">
        <v>921.46</v>
      </c>
      <c r="J194" s="138">
        <v>1368</v>
      </c>
      <c r="K194" s="143">
        <v>1537.45</v>
      </c>
      <c r="L194" s="138">
        <v>5118.41</v>
      </c>
      <c r="M194" s="104">
        <f t="shared" si="30"/>
        <v>39881.589999999997</v>
      </c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</row>
    <row r="195" spans="1:669" s="32" customFormat="1" ht="13.5" customHeight="1" x14ac:dyDescent="0.25">
      <c r="A195" s="4" t="s">
        <v>172</v>
      </c>
      <c r="B195" s="4" t="s">
        <v>159</v>
      </c>
      <c r="C195" s="5" t="s">
        <v>66</v>
      </c>
      <c r="D195" s="5" t="s">
        <v>199</v>
      </c>
      <c r="E195" s="8">
        <v>44682</v>
      </c>
      <c r="F195" s="8" t="s">
        <v>100</v>
      </c>
      <c r="G195" s="138">
        <v>55000</v>
      </c>
      <c r="H195" s="138">
        <v>1578.5</v>
      </c>
      <c r="I195" s="138">
        <v>2559.6799999999998</v>
      </c>
      <c r="J195" s="138">
        <v>1672</v>
      </c>
      <c r="K195" s="146">
        <v>25</v>
      </c>
      <c r="L195" s="138">
        <v>5835.18</v>
      </c>
      <c r="M195" s="104">
        <f t="shared" si="30"/>
        <v>49164.82</v>
      </c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</row>
    <row r="196" spans="1:669" s="32" customFormat="1" x14ac:dyDescent="0.25">
      <c r="A196" s="30" t="s">
        <v>13</v>
      </c>
      <c r="B196" s="10">
        <v>9</v>
      </c>
      <c r="C196" s="6"/>
      <c r="D196" s="6"/>
      <c r="E196" s="30"/>
      <c r="F196" s="30"/>
      <c r="G196" s="145">
        <f t="shared" ref="G196:M196" si="32">SUM(G187:G195)</f>
        <v>525000</v>
      </c>
      <c r="H196" s="108">
        <f t="shared" si="32"/>
        <v>15067.5</v>
      </c>
      <c r="I196" s="145">
        <f t="shared" si="32"/>
        <v>29141.03</v>
      </c>
      <c r="J196" s="145">
        <f t="shared" si="32"/>
        <v>15960</v>
      </c>
      <c r="K196" s="145">
        <f>SUM(K187:K195)</f>
        <v>4762.3500000000004</v>
      </c>
      <c r="L196" s="145">
        <f t="shared" si="32"/>
        <v>64930.880000000012</v>
      </c>
      <c r="M196" s="145">
        <f t="shared" si="32"/>
        <v>460069.11999999994</v>
      </c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</row>
    <row r="197" spans="1:669" s="47" customFormat="1" x14ac:dyDescent="0.25">
      <c r="A197" s="29"/>
      <c r="B197" s="13"/>
      <c r="C197" s="14"/>
      <c r="D197" s="14"/>
      <c r="E197" s="29"/>
      <c r="F197" s="29"/>
      <c r="G197" s="142"/>
      <c r="H197" s="121"/>
      <c r="I197" s="142"/>
      <c r="J197" s="142"/>
      <c r="K197" s="142"/>
      <c r="L197" s="142"/>
      <c r="M197" s="142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  <c r="IW197" s="28"/>
      <c r="IX197" s="28"/>
      <c r="IY197" s="28"/>
      <c r="IZ197" s="28"/>
      <c r="JA197" s="28"/>
      <c r="JB197" s="28"/>
      <c r="JC197" s="28"/>
      <c r="JD197" s="28"/>
      <c r="JE197" s="28"/>
      <c r="JF197" s="28"/>
      <c r="JG197" s="28"/>
      <c r="JH197" s="28"/>
      <c r="JI197" s="28"/>
      <c r="JJ197" s="28"/>
      <c r="JK197" s="28"/>
      <c r="JL197" s="28"/>
      <c r="JM197" s="28"/>
      <c r="JN197" s="28"/>
      <c r="JO197" s="28"/>
      <c r="JP197" s="28"/>
      <c r="JQ197" s="28"/>
      <c r="JR197" s="28"/>
      <c r="JS197" s="28"/>
      <c r="JT197" s="28"/>
      <c r="JU197" s="28"/>
      <c r="JV197" s="28"/>
      <c r="JW197" s="28"/>
      <c r="JX197" s="28"/>
      <c r="JY197" s="28"/>
      <c r="JZ197" s="28"/>
      <c r="KA197" s="28"/>
      <c r="KB197" s="28"/>
      <c r="KC197" s="28"/>
      <c r="KD197" s="28"/>
      <c r="KE197" s="28"/>
      <c r="KF197" s="28"/>
      <c r="KG197" s="28"/>
      <c r="KH197" s="28"/>
      <c r="KI197" s="28"/>
      <c r="KJ197" s="28"/>
      <c r="KK197" s="28"/>
      <c r="KL197" s="28"/>
      <c r="KM197" s="28"/>
      <c r="KN197" s="28"/>
      <c r="KO197" s="28"/>
      <c r="KP197" s="28"/>
      <c r="KQ197" s="28"/>
      <c r="KR197" s="28"/>
      <c r="KS197" s="28"/>
      <c r="KT197" s="28"/>
      <c r="KU197" s="28"/>
      <c r="KV197" s="28"/>
      <c r="KW197" s="28"/>
      <c r="KX197" s="28"/>
      <c r="KY197" s="28"/>
      <c r="KZ197" s="28"/>
      <c r="LA197" s="28"/>
      <c r="LB197" s="28"/>
      <c r="LC197" s="28"/>
      <c r="LD197" s="28"/>
      <c r="LE197" s="28"/>
      <c r="LF197" s="28"/>
      <c r="LG197" s="28"/>
      <c r="LH197" s="28"/>
      <c r="LI197" s="28"/>
      <c r="LJ197" s="28"/>
      <c r="LK197" s="28"/>
      <c r="LL197" s="28"/>
      <c r="LM197" s="28"/>
      <c r="LN197" s="28"/>
      <c r="LO197" s="28"/>
      <c r="LP197" s="28"/>
      <c r="LQ197" s="28"/>
      <c r="LR197" s="28"/>
      <c r="LS197" s="28"/>
      <c r="LT197" s="28"/>
      <c r="LU197" s="28"/>
      <c r="LV197" s="28"/>
      <c r="LW197" s="28"/>
      <c r="LX197" s="28"/>
      <c r="LY197" s="28"/>
      <c r="LZ197" s="28"/>
      <c r="MA197" s="28"/>
      <c r="MB197" s="28"/>
      <c r="MC197" s="28"/>
      <c r="MD197" s="28"/>
      <c r="ME197" s="28"/>
      <c r="MF197" s="28"/>
      <c r="MG197" s="28"/>
      <c r="MH197" s="28"/>
      <c r="MI197" s="28"/>
      <c r="MJ197" s="28"/>
      <c r="MK197" s="28"/>
      <c r="ML197" s="28"/>
      <c r="MM197" s="28"/>
      <c r="MN197" s="28"/>
      <c r="MO197" s="28"/>
      <c r="MP197" s="28"/>
      <c r="MQ197" s="28"/>
      <c r="MR197" s="28"/>
      <c r="MS197" s="28"/>
      <c r="MT197" s="28"/>
      <c r="MU197" s="28"/>
      <c r="MV197" s="28"/>
      <c r="MW197" s="28"/>
      <c r="MX197" s="28"/>
      <c r="MY197" s="28"/>
      <c r="MZ197" s="28"/>
      <c r="NA197" s="28"/>
    </row>
    <row r="198" spans="1:669" s="47" customFormat="1" x14ac:dyDescent="0.25">
      <c r="A198" s="29" t="s">
        <v>189</v>
      </c>
      <c r="B198" s="13"/>
      <c r="C198" s="14"/>
      <c r="D198" s="14"/>
      <c r="E198" s="29"/>
      <c r="F198" s="29"/>
      <c r="G198" s="142"/>
      <c r="H198" s="121"/>
      <c r="I198" s="142"/>
      <c r="J198" s="142"/>
      <c r="K198" s="142"/>
      <c r="L198" s="142"/>
      <c r="M198" s="142"/>
      <c r="N198" s="78"/>
      <c r="O198" s="123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  <c r="IW198" s="28"/>
      <c r="IX198" s="28"/>
      <c r="IY198" s="28"/>
      <c r="IZ198" s="28"/>
      <c r="JA198" s="28"/>
      <c r="JB198" s="28"/>
      <c r="JC198" s="28"/>
      <c r="JD198" s="28"/>
      <c r="JE198" s="28"/>
      <c r="JF198" s="28"/>
      <c r="JG198" s="28"/>
      <c r="JH198" s="28"/>
      <c r="JI198" s="28"/>
      <c r="JJ198" s="28"/>
      <c r="JK198" s="28"/>
      <c r="JL198" s="28"/>
      <c r="JM198" s="28"/>
      <c r="JN198" s="28"/>
      <c r="JO198" s="28"/>
      <c r="JP198" s="28"/>
      <c r="JQ198" s="28"/>
      <c r="JR198" s="28"/>
      <c r="JS198" s="28"/>
      <c r="JT198" s="28"/>
      <c r="JU198" s="28"/>
      <c r="JV198" s="28"/>
      <c r="JW198" s="28"/>
      <c r="JX198" s="28"/>
      <c r="JY198" s="28"/>
      <c r="JZ198" s="28"/>
      <c r="KA198" s="28"/>
      <c r="KB198" s="28"/>
      <c r="KC198" s="28"/>
      <c r="KD198" s="28"/>
      <c r="KE198" s="28"/>
      <c r="KF198" s="28"/>
      <c r="KG198" s="28"/>
      <c r="KH198" s="28"/>
      <c r="KI198" s="28"/>
      <c r="KJ198" s="28"/>
      <c r="KK198" s="28"/>
      <c r="KL198" s="28"/>
      <c r="KM198" s="28"/>
      <c r="KN198" s="28"/>
      <c r="KO198" s="28"/>
      <c r="KP198" s="28"/>
      <c r="KQ198" s="28"/>
      <c r="KR198" s="28"/>
      <c r="KS198" s="28"/>
      <c r="KT198" s="28"/>
      <c r="KU198" s="28"/>
      <c r="KV198" s="28"/>
      <c r="KW198" s="28"/>
      <c r="KX198" s="28"/>
      <c r="KY198" s="28"/>
      <c r="KZ198" s="28"/>
      <c r="LA198" s="28"/>
      <c r="LB198" s="28"/>
      <c r="LC198" s="28"/>
      <c r="LD198" s="28"/>
      <c r="LE198" s="28"/>
      <c r="LF198" s="28"/>
      <c r="LG198" s="28"/>
      <c r="LH198" s="28"/>
      <c r="LI198" s="28"/>
      <c r="LJ198" s="28"/>
      <c r="LK198" s="28"/>
      <c r="LL198" s="28"/>
      <c r="LM198" s="28"/>
      <c r="LN198" s="28"/>
      <c r="LO198" s="28"/>
      <c r="LP198" s="28"/>
      <c r="LQ198" s="28"/>
      <c r="LR198" s="28"/>
      <c r="LS198" s="28"/>
      <c r="LT198" s="28"/>
      <c r="LU198" s="28"/>
      <c r="LV198" s="28"/>
      <c r="LW198" s="28"/>
      <c r="LX198" s="28"/>
      <c r="LY198" s="28"/>
      <c r="LZ198" s="28"/>
      <c r="MA198" s="28"/>
      <c r="MB198" s="28"/>
      <c r="MC198" s="28"/>
      <c r="MD198" s="28"/>
      <c r="ME198" s="28"/>
      <c r="MF198" s="28"/>
      <c r="MG198" s="28"/>
      <c r="MH198" s="28"/>
      <c r="MI198" s="28"/>
      <c r="MJ198" s="28"/>
      <c r="MK198" s="28"/>
      <c r="ML198" s="28"/>
      <c r="MM198" s="28"/>
      <c r="MN198" s="28"/>
      <c r="MO198" s="28"/>
      <c r="MP198" s="28"/>
      <c r="MQ198" s="28"/>
      <c r="MR198" s="28"/>
      <c r="MS198" s="28"/>
      <c r="MT198" s="28"/>
      <c r="MU198" s="28"/>
      <c r="MV198" s="28"/>
      <c r="MW198" s="28"/>
      <c r="MX198" s="28"/>
      <c r="MY198" s="28"/>
      <c r="MZ198" s="28"/>
      <c r="NA198" s="28"/>
    </row>
    <row r="199" spans="1:669" x14ac:dyDescent="0.25">
      <c r="A199" s="86" t="s">
        <v>177</v>
      </c>
      <c r="B199" s="25" t="s">
        <v>28</v>
      </c>
      <c r="C199" s="15" t="s">
        <v>67</v>
      </c>
      <c r="D199" s="15" t="s">
        <v>199</v>
      </c>
      <c r="E199" s="87">
        <v>44593</v>
      </c>
      <c r="F199" s="88" t="s">
        <v>100</v>
      </c>
      <c r="G199" s="146">
        <v>125000</v>
      </c>
      <c r="H199" s="147">
        <v>3587.5</v>
      </c>
      <c r="I199" s="146">
        <v>17607.88</v>
      </c>
      <c r="J199" s="146">
        <v>3800</v>
      </c>
      <c r="K199" s="146">
        <v>1537.45</v>
      </c>
      <c r="L199" s="146">
        <v>26532.83</v>
      </c>
      <c r="M199" s="146">
        <v>98467.17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</row>
    <row r="200" spans="1:669" ht="15.75" x14ac:dyDescent="0.25">
      <c r="A200" t="s">
        <v>87</v>
      </c>
      <c r="B200" s="148" t="s">
        <v>159</v>
      </c>
      <c r="C200" s="3" t="s">
        <v>66</v>
      </c>
      <c r="D200" s="3" t="s">
        <v>199</v>
      </c>
      <c r="E200" s="89">
        <v>44621</v>
      </c>
      <c r="F200" s="92" t="s">
        <v>100</v>
      </c>
      <c r="G200" s="143">
        <v>60000</v>
      </c>
      <c r="H200" s="104">
        <v>1722</v>
      </c>
      <c r="I200" s="143">
        <v>3486.68</v>
      </c>
      <c r="J200" s="143">
        <v>1824</v>
      </c>
      <c r="K200" s="143">
        <v>665</v>
      </c>
      <c r="L200" s="143">
        <v>7697.68</v>
      </c>
      <c r="M200" s="104">
        <v>52302.32</v>
      </c>
      <c r="N200" s="32"/>
      <c r="O200" s="32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</row>
    <row r="201" spans="1:669" s="12" customFormat="1" ht="15.75" x14ac:dyDescent="0.25">
      <c r="A201" s="47" t="s">
        <v>13</v>
      </c>
      <c r="B201" s="67">
        <v>2</v>
      </c>
      <c r="C201" s="67"/>
      <c r="D201" s="67"/>
      <c r="E201" s="93"/>
      <c r="F201" s="94"/>
      <c r="G201" s="141">
        <f t="shared" ref="G201:M201" si="33">G200+G199</f>
        <v>185000</v>
      </c>
      <c r="H201" s="105">
        <f t="shared" si="33"/>
        <v>5309.5</v>
      </c>
      <c r="I201" s="141">
        <f>I200+I199</f>
        <v>21094.560000000001</v>
      </c>
      <c r="J201" s="141">
        <f t="shared" si="33"/>
        <v>5624</v>
      </c>
      <c r="K201" s="141">
        <f>SUM(K199:K200)</f>
        <v>2202.4499999999998</v>
      </c>
      <c r="L201" s="141">
        <f t="shared" si="33"/>
        <v>34230.51</v>
      </c>
      <c r="M201" s="105">
        <f t="shared" si="33"/>
        <v>150769.49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 s="32"/>
      <c r="NC201" s="32"/>
      <c r="ND201" s="32"/>
      <c r="NE201" s="32"/>
      <c r="NF201" s="32"/>
      <c r="NG201" s="32"/>
      <c r="NH201" s="32"/>
      <c r="NI201" s="32"/>
      <c r="NJ201" s="32"/>
      <c r="NK201" s="32"/>
      <c r="NL201" s="32"/>
      <c r="NM201" s="32"/>
      <c r="NN201" s="32"/>
      <c r="NO201" s="32"/>
      <c r="NP201" s="32"/>
      <c r="NQ201" s="32"/>
      <c r="NR201" s="32"/>
      <c r="NS201" s="32"/>
      <c r="NT201" s="32"/>
      <c r="NU201" s="32"/>
      <c r="NV201" s="32"/>
      <c r="NW201" s="32"/>
      <c r="NX201" s="32"/>
      <c r="NY201" s="32"/>
      <c r="NZ201" s="32"/>
      <c r="OA201" s="32"/>
      <c r="OB201" s="32"/>
      <c r="OC201" s="32"/>
      <c r="OD201" s="32"/>
      <c r="OE201" s="32"/>
      <c r="OF201" s="32"/>
      <c r="OG201" s="32"/>
      <c r="OH201" s="32"/>
      <c r="OI201" s="32"/>
      <c r="OJ201" s="32"/>
      <c r="OK201" s="32"/>
      <c r="OL201" s="32"/>
      <c r="OM201" s="32"/>
      <c r="ON201" s="32"/>
      <c r="OO201" s="32"/>
      <c r="OP201" s="32"/>
      <c r="OQ201" s="32"/>
      <c r="OR201" s="32"/>
      <c r="OS201" s="32"/>
      <c r="OT201" s="32"/>
      <c r="OU201" s="32"/>
      <c r="OV201" s="32"/>
      <c r="OW201" s="32"/>
      <c r="OX201" s="32"/>
      <c r="OY201" s="32"/>
      <c r="OZ201" s="32"/>
      <c r="PA201" s="32"/>
      <c r="PB201" s="32"/>
      <c r="PC201" s="32"/>
      <c r="PD201" s="32"/>
      <c r="PE201" s="32"/>
      <c r="PF201" s="32"/>
      <c r="PG201" s="32"/>
      <c r="PH201" s="32"/>
      <c r="PI201" s="32"/>
      <c r="PJ201" s="32"/>
      <c r="PK201" s="32"/>
      <c r="PL201" s="32"/>
      <c r="PM201" s="32"/>
      <c r="PN201" s="32"/>
      <c r="PO201" s="32"/>
      <c r="PP201" s="32"/>
      <c r="PQ201" s="32"/>
      <c r="PR201" s="32"/>
      <c r="PS201" s="32"/>
      <c r="PT201" s="32"/>
      <c r="PU201" s="32"/>
      <c r="PV201" s="32"/>
      <c r="PW201" s="32"/>
      <c r="PX201" s="32"/>
      <c r="PY201" s="32"/>
      <c r="PZ201" s="32"/>
      <c r="QA201" s="32"/>
      <c r="QB201" s="32"/>
      <c r="QC201" s="32"/>
      <c r="QD201" s="32"/>
      <c r="QE201" s="32"/>
      <c r="QF201" s="32"/>
      <c r="QG201" s="32"/>
      <c r="QH201" s="32"/>
      <c r="QI201" s="32"/>
      <c r="QJ201" s="32"/>
      <c r="QK201" s="32"/>
      <c r="QL201" s="32"/>
      <c r="QM201" s="32"/>
      <c r="QN201" s="32"/>
      <c r="QO201" s="32"/>
      <c r="QP201" s="32"/>
      <c r="QQ201" s="32"/>
      <c r="QR201" s="32"/>
      <c r="QS201" s="32"/>
      <c r="QT201" s="32"/>
      <c r="QU201" s="32"/>
      <c r="QV201" s="32"/>
      <c r="QW201" s="32"/>
      <c r="QX201" s="32"/>
      <c r="QY201" s="32"/>
      <c r="QZ201" s="32"/>
      <c r="RA201" s="32"/>
      <c r="RB201" s="32"/>
      <c r="RC201" s="32"/>
      <c r="RD201" s="32"/>
      <c r="RE201" s="32"/>
      <c r="RF201" s="32"/>
      <c r="RG201" s="32"/>
      <c r="RH201" s="32"/>
      <c r="RI201" s="32"/>
      <c r="RJ201" s="32"/>
      <c r="RK201" s="32"/>
      <c r="RL201" s="32"/>
      <c r="RM201" s="32"/>
      <c r="RN201" s="32"/>
      <c r="RO201" s="32"/>
      <c r="RP201" s="32"/>
      <c r="RQ201" s="32"/>
      <c r="RR201" s="32"/>
      <c r="RS201" s="32"/>
      <c r="RT201" s="32"/>
      <c r="RU201" s="32"/>
      <c r="RV201" s="32"/>
      <c r="RW201" s="32"/>
      <c r="RX201" s="32"/>
      <c r="RY201" s="32"/>
      <c r="RZ201" s="32"/>
      <c r="SA201" s="32"/>
      <c r="SB201" s="32"/>
      <c r="SC201" s="32"/>
      <c r="SD201" s="32"/>
      <c r="SE201" s="32"/>
      <c r="SF201" s="32"/>
      <c r="SG201" s="32"/>
      <c r="SH201" s="32"/>
      <c r="SI201" s="32"/>
      <c r="SJ201" s="32"/>
      <c r="SK201" s="32"/>
      <c r="SL201" s="32"/>
      <c r="SM201" s="32"/>
      <c r="SN201" s="32"/>
      <c r="SO201" s="32"/>
      <c r="SP201" s="32"/>
      <c r="SQ201" s="32"/>
      <c r="SR201" s="32"/>
      <c r="SS201" s="32"/>
      <c r="ST201" s="32"/>
      <c r="SU201" s="32"/>
      <c r="SV201" s="32"/>
      <c r="SW201" s="32"/>
      <c r="SX201" s="32"/>
      <c r="SY201" s="32"/>
      <c r="SZ201" s="32"/>
      <c r="TA201" s="32"/>
      <c r="TB201" s="32"/>
      <c r="TC201" s="32"/>
      <c r="TD201" s="32"/>
      <c r="TE201" s="32"/>
      <c r="TF201" s="32"/>
      <c r="TG201" s="32"/>
      <c r="TH201" s="32"/>
      <c r="TI201" s="32"/>
      <c r="TJ201" s="32"/>
      <c r="TK201" s="32"/>
      <c r="TL201" s="32"/>
      <c r="TM201" s="32"/>
      <c r="TN201" s="32"/>
      <c r="TO201" s="32"/>
      <c r="TP201" s="32"/>
      <c r="TQ201" s="32"/>
      <c r="TR201" s="32"/>
      <c r="TS201" s="32"/>
      <c r="TT201" s="32"/>
      <c r="TU201" s="32"/>
      <c r="TV201" s="32"/>
      <c r="TW201" s="32"/>
      <c r="TX201" s="32"/>
      <c r="TY201" s="32"/>
      <c r="TZ201" s="32"/>
      <c r="UA201" s="32"/>
      <c r="UB201" s="32"/>
      <c r="UC201" s="32"/>
      <c r="UD201" s="32"/>
      <c r="UE201" s="32"/>
      <c r="UF201" s="32"/>
      <c r="UG201" s="32"/>
      <c r="UH201" s="32"/>
      <c r="UI201" s="32"/>
      <c r="UJ201" s="32"/>
      <c r="UK201" s="32"/>
      <c r="UL201" s="32"/>
      <c r="UM201" s="32"/>
      <c r="UN201" s="32"/>
      <c r="UO201" s="32"/>
      <c r="UP201" s="32"/>
      <c r="UQ201" s="32"/>
      <c r="UR201" s="32"/>
      <c r="US201" s="32"/>
      <c r="UT201" s="32"/>
      <c r="UU201" s="32"/>
      <c r="UV201" s="32"/>
      <c r="UW201" s="32"/>
      <c r="UX201" s="32"/>
      <c r="UY201" s="32"/>
      <c r="UZ201" s="32"/>
      <c r="VA201" s="32"/>
      <c r="VB201" s="32"/>
      <c r="VC201" s="32"/>
      <c r="VD201" s="32"/>
      <c r="VE201" s="32"/>
      <c r="VF201" s="32"/>
      <c r="VG201" s="32"/>
      <c r="VH201" s="32"/>
      <c r="VI201" s="32"/>
      <c r="VJ201" s="32"/>
      <c r="VK201" s="32"/>
      <c r="VL201" s="32"/>
      <c r="VM201" s="32"/>
      <c r="VN201" s="32"/>
      <c r="VO201" s="32"/>
      <c r="VP201" s="32"/>
      <c r="VQ201" s="32"/>
      <c r="VR201" s="32"/>
      <c r="VS201" s="32"/>
      <c r="VT201" s="32"/>
      <c r="VU201" s="32"/>
      <c r="VV201" s="32"/>
      <c r="VW201" s="32"/>
      <c r="VX201" s="32"/>
      <c r="VY201" s="32"/>
      <c r="VZ201" s="32"/>
      <c r="WA201" s="32"/>
      <c r="WB201" s="32"/>
      <c r="WC201" s="32"/>
      <c r="WD201" s="32"/>
      <c r="WE201" s="32"/>
      <c r="WF201" s="32"/>
      <c r="WG201" s="32"/>
      <c r="WH201" s="32"/>
      <c r="WI201" s="32"/>
      <c r="WJ201" s="32"/>
      <c r="WK201" s="32"/>
      <c r="WL201" s="32"/>
      <c r="WM201" s="32"/>
      <c r="WN201" s="32"/>
      <c r="WO201" s="32"/>
      <c r="WP201" s="32"/>
      <c r="WQ201" s="32"/>
      <c r="WR201" s="32"/>
      <c r="WS201" s="32"/>
      <c r="WT201" s="32"/>
      <c r="WU201" s="32"/>
      <c r="WV201" s="32"/>
      <c r="WW201" s="32"/>
      <c r="WX201" s="32"/>
      <c r="WY201" s="32"/>
      <c r="WZ201" s="32"/>
      <c r="XA201" s="32"/>
      <c r="XB201" s="32"/>
      <c r="XC201" s="32"/>
      <c r="XD201" s="32"/>
      <c r="XE201" s="32"/>
      <c r="XF201" s="32"/>
      <c r="XG201" s="32"/>
      <c r="XH201" s="32"/>
      <c r="XI201" s="32"/>
      <c r="XJ201" s="32"/>
      <c r="XK201" s="32"/>
      <c r="XL201" s="32"/>
      <c r="XM201" s="32"/>
      <c r="XN201" s="32"/>
      <c r="XO201" s="32"/>
      <c r="XP201" s="32"/>
      <c r="XQ201" s="32"/>
      <c r="XR201" s="32"/>
      <c r="XS201" s="32"/>
      <c r="XT201" s="32"/>
      <c r="XU201" s="32"/>
      <c r="XV201" s="32"/>
      <c r="XW201" s="32"/>
      <c r="XX201" s="32"/>
      <c r="XY201" s="32"/>
      <c r="XZ201" s="32"/>
      <c r="YA201" s="32"/>
      <c r="YB201" s="32"/>
      <c r="YC201" s="32"/>
      <c r="YD201" s="32"/>
      <c r="YE201" s="32"/>
      <c r="YF201" s="32"/>
      <c r="YG201" s="32"/>
      <c r="YH201" s="32"/>
      <c r="YI201" s="32"/>
      <c r="YJ201" s="32"/>
      <c r="YK201" s="32"/>
      <c r="YL201" s="32"/>
      <c r="YM201" s="32"/>
      <c r="YN201" s="32"/>
      <c r="YO201" s="32"/>
      <c r="YP201" s="32"/>
      <c r="YQ201" s="32"/>
      <c r="YR201" s="32"/>
      <c r="YS201" s="32"/>
    </row>
    <row r="202" spans="1:669" ht="15.75" x14ac:dyDescent="0.25">
      <c r="A202" s="45" t="s">
        <v>42</v>
      </c>
      <c r="B202" s="62"/>
      <c r="C202" s="63"/>
      <c r="D202" s="63"/>
      <c r="E202" s="63"/>
      <c r="F202" s="63"/>
      <c r="G202" s="103"/>
      <c r="H202" s="113"/>
      <c r="I202" s="113"/>
      <c r="J202" s="113"/>
      <c r="K202" s="113"/>
      <c r="L202" s="113"/>
      <c r="M202" s="113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  <c r="IW202" s="35"/>
      <c r="IX202" s="35"/>
      <c r="IY202" s="35"/>
      <c r="IZ202" s="35"/>
      <c r="JA202" s="35"/>
      <c r="JB202" s="35"/>
      <c r="JC202" s="35"/>
      <c r="JD202" s="35"/>
      <c r="JE202" s="35"/>
      <c r="JF202" s="35"/>
      <c r="JG202" s="35"/>
      <c r="JH202" s="35"/>
      <c r="JI202" s="35"/>
      <c r="JJ202" s="35"/>
      <c r="JK202" s="35"/>
      <c r="JL202" s="35"/>
      <c r="JM202" s="35"/>
      <c r="JN202" s="35"/>
      <c r="JO202" s="35"/>
      <c r="JP202" s="35"/>
      <c r="JQ202" s="35"/>
      <c r="JR202" s="35"/>
      <c r="JS202" s="35"/>
      <c r="JT202" s="35"/>
      <c r="JU202" s="35"/>
      <c r="JV202" s="35"/>
      <c r="JW202" s="35"/>
      <c r="JX202" s="35"/>
      <c r="JY202" s="35"/>
      <c r="JZ202" s="35"/>
      <c r="KA202" s="35"/>
      <c r="KB202" s="35"/>
      <c r="KC202" s="35"/>
      <c r="KD202" s="35"/>
      <c r="KE202" s="35"/>
      <c r="KF202" s="35"/>
      <c r="KG202" s="35"/>
      <c r="KH202" s="35"/>
      <c r="KI202" s="35"/>
      <c r="KJ202" s="35"/>
      <c r="KK202" s="35"/>
      <c r="KL202" s="35"/>
      <c r="KM202" s="35"/>
      <c r="KN202" s="35"/>
      <c r="KO202" s="35"/>
      <c r="KP202" s="35"/>
      <c r="KQ202" s="35"/>
      <c r="KR202" s="35"/>
      <c r="KS202" s="35"/>
      <c r="KT202" s="35"/>
      <c r="KU202" s="35"/>
      <c r="KV202" s="35"/>
      <c r="KW202" s="35"/>
      <c r="KX202" s="35"/>
      <c r="KY202" s="35"/>
      <c r="KZ202" s="35"/>
      <c r="LA202" s="35"/>
      <c r="LB202" s="35"/>
      <c r="LC202" s="35"/>
      <c r="LD202" s="35"/>
      <c r="LE202" s="35"/>
      <c r="LF202" s="35"/>
      <c r="LG202" s="35"/>
      <c r="LH202" s="35"/>
      <c r="LI202" s="35"/>
      <c r="LJ202" s="35"/>
      <c r="LK202" s="35"/>
      <c r="LL202" s="35"/>
      <c r="LM202" s="35"/>
      <c r="LN202" s="35"/>
      <c r="LO202" s="35"/>
      <c r="LP202" s="35"/>
      <c r="LQ202" s="35"/>
      <c r="LR202" s="35"/>
      <c r="LS202" s="35"/>
      <c r="LT202" s="35"/>
      <c r="LU202" s="35"/>
      <c r="LV202" s="35"/>
      <c r="LW202" s="35"/>
      <c r="LX202" s="35"/>
      <c r="LY202" s="35"/>
      <c r="LZ202" s="35"/>
      <c r="MA202" s="35"/>
      <c r="MB202" s="35"/>
      <c r="MC202" s="35"/>
      <c r="MD202" s="35"/>
      <c r="ME202" s="35"/>
      <c r="MF202" s="35"/>
      <c r="MG202" s="35"/>
      <c r="MH202" s="35"/>
      <c r="MI202" s="35"/>
      <c r="MJ202" s="35"/>
      <c r="MK202" s="35"/>
      <c r="ML202" s="35"/>
      <c r="MM202" s="35"/>
      <c r="MN202" s="35"/>
      <c r="MO202" s="35"/>
      <c r="MP202" s="35"/>
      <c r="MQ202" s="35"/>
      <c r="MR202" s="35"/>
      <c r="MS202" s="35"/>
      <c r="MT202" s="35"/>
      <c r="MU202" s="35"/>
      <c r="MV202" s="35"/>
      <c r="MW202" s="35"/>
      <c r="MX202" s="35"/>
      <c r="MY202" s="35"/>
      <c r="MZ202" s="35"/>
      <c r="NA202" s="35"/>
      <c r="NB202" s="35"/>
      <c r="NC202" s="35"/>
      <c r="ND202" s="35"/>
      <c r="NE202" s="35"/>
      <c r="NF202" s="35"/>
      <c r="NG202" s="35"/>
      <c r="NH202" s="35"/>
      <c r="NI202" s="35"/>
      <c r="NJ202" s="35"/>
      <c r="NK202" s="35"/>
      <c r="NL202" s="35"/>
      <c r="NM202" s="35"/>
      <c r="NN202" s="35"/>
      <c r="NO202" s="35"/>
      <c r="NP202" s="35"/>
      <c r="NQ202" s="35"/>
      <c r="NR202" s="35"/>
      <c r="NS202" s="35"/>
      <c r="NT202" s="35"/>
      <c r="NU202" s="35"/>
      <c r="NV202" s="35"/>
      <c r="NW202" s="35"/>
      <c r="NX202" s="35"/>
      <c r="NY202" s="35"/>
      <c r="NZ202" s="35"/>
      <c r="OA202" s="35"/>
      <c r="OB202" s="35"/>
      <c r="OC202" s="35"/>
      <c r="OD202" s="35"/>
      <c r="OE202" s="35"/>
      <c r="OF202" s="35"/>
      <c r="OG202" s="35"/>
      <c r="OH202" s="35"/>
      <c r="OI202" s="35"/>
      <c r="OJ202" s="35"/>
      <c r="OK202" s="35"/>
      <c r="OL202" s="35"/>
      <c r="OM202" s="35"/>
      <c r="ON202" s="35"/>
      <c r="OO202" s="35"/>
      <c r="OP202" s="35"/>
      <c r="OQ202" s="35"/>
      <c r="OR202" s="35"/>
      <c r="OS202" s="35"/>
      <c r="OT202" s="35"/>
      <c r="OU202" s="35"/>
      <c r="OV202" s="35"/>
      <c r="OW202" s="35"/>
      <c r="OX202" s="35"/>
      <c r="OY202" s="35"/>
      <c r="OZ202" s="35"/>
      <c r="PA202" s="35"/>
      <c r="PB202" s="35"/>
      <c r="PC202" s="35"/>
      <c r="PD202" s="35"/>
      <c r="PE202" s="35"/>
      <c r="PF202" s="35"/>
      <c r="PG202" s="35"/>
      <c r="PH202" s="35"/>
      <c r="PI202" s="35"/>
      <c r="PJ202" s="35"/>
      <c r="PK202" s="35"/>
      <c r="PL202" s="35"/>
      <c r="PM202" s="35"/>
      <c r="PN202" s="35"/>
      <c r="PO202" s="35"/>
      <c r="PP202" s="35"/>
      <c r="PQ202" s="35"/>
      <c r="PR202" s="35"/>
      <c r="PS202" s="35"/>
      <c r="PT202" s="35"/>
      <c r="PU202" s="35"/>
      <c r="PV202" s="35"/>
      <c r="PW202" s="35"/>
      <c r="PX202" s="35"/>
      <c r="PY202" s="35"/>
      <c r="PZ202" s="35"/>
      <c r="QA202" s="35"/>
      <c r="QB202" s="35"/>
      <c r="QC202" s="35"/>
      <c r="QD202" s="35"/>
      <c r="QE202" s="35"/>
      <c r="QF202" s="35"/>
      <c r="QG202" s="35"/>
      <c r="QH202" s="35"/>
      <c r="QI202" s="35"/>
      <c r="QJ202" s="35"/>
      <c r="QK202" s="35"/>
      <c r="QL202" s="35"/>
      <c r="QM202" s="35"/>
      <c r="QN202" s="35"/>
      <c r="QO202" s="35"/>
      <c r="QP202" s="35"/>
      <c r="QQ202" s="35"/>
      <c r="QR202" s="35"/>
      <c r="QS202" s="35"/>
      <c r="QT202" s="35"/>
      <c r="QU202" s="35"/>
      <c r="QV202" s="35"/>
      <c r="QW202" s="35"/>
      <c r="QX202" s="35"/>
      <c r="QY202" s="35"/>
      <c r="QZ202" s="35"/>
      <c r="RA202" s="35"/>
      <c r="RB202" s="35"/>
      <c r="RC202" s="35"/>
      <c r="RD202" s="35"/>
      <c r="RE202" s="35"/>
      <c r="RF202" s="35"/>
      <c r="RG202" s="35"/>
      <c r="RH202" s="35"/>
      <c r="RI202" s="35"/>
      <c r="RJ202" s="35"/>
      <c r="RK202" s="35"/>
      <c r="RL202" s="35"/>
      <c r="RM202" s="35"/>
      <c r="RN202" s="35"/>
      <c r="RO202" s="35"/>
      <c r="RP202" s="35"/>
      <c r="RQ202" s="35"/>
      <c r="RR202" s="35"/>
      <c r="RS202" s="35"/>
      <c r="RT202" s="35"/>
      <c r="RU202" s="35"/>
      <c r="RV202" s="35"/>
      <c r="RW202" s="35"/>
      <c r="RX202" s="35"/>
      <c r="RY202" s="35"/>
      <c r="RZ202" s="35"/>
      <c r="SA202" s="35"/>
      <c r="SB202" s="35"/>
      <c r="SC202" s="35"/>
      <c r="SD202" s="35"/>
      <c r="SE202" s="35"/>
      <c r="SF202" s="35"/>
      <c r="SG202" s="35"/>
      <c r="SH202" s="35"/>
      <c r="SI202" s="35"/>
      <c r="SJ202" s="35"/>
      <c r="SK202" s="35"/>
      <c r="SL202" s="35"/>
      <c r="SM202" s="35"/>
      <c r="SN202" s="35"/>
      <c r="SO202" s="35"/>
      <c r="SP202" s="35"/>
      <c r="SQ202" s="35"/>
      <c r="SR202" s="35"/>
      <c r="SS202" s="35"/>
      <c r="ST202" s="35"/>
      <c r="SU202" s="35"/>
      <c r="SV202" s="35"/>
      <c r="SW202" s="35"/>
      <c r="SX202" s="35"/>
      <c r="SY202" s="35"/>
      <c r="SZ202" s="35"/>
      <c r="TA202" s="35"/>
      <c r="TB202" s="35"/>
      <c r="TC202" s="35"/>
      <c r="TD202" s="35"/>
      <c r="TE202" s="35"/>
      <c r="TF202" s="35"/>
      <c r="TG202" s="35"/>
      <c r="TH202" s="35"/>
      <c r="TI202" s="35"/>
      <c r="TJ202" s="35"/>
      <c r="TK202" s="35"/>
      <c r="TL202" s="35"/>
      <c r="TM202" s="35"/>
      <c r="TN202" s="35"/>
      <c r="TO202" s="35"/>
      <c r="TP202" s="35"/>
      <c r="TQ202" s="35"/>
      <c r="TR202" s="35"/>
      <c r="TS202" s="35"/>
      <c r="TT202" s="35"/>
      <c r="TU202" s="35"/>
      <c r="TV202" s="35"/>
      <c r="TW202" s="35"/>
      <c r="TX202" s="35"/>
      <c r="TY202" s="35"/>
      <c r="TZ202" s="35"/>
      <c r="UA202" s="35"/>
      <c r="UB202" s="35"/>
      <c r="UC202" s="35"/>
      <c r="UD202" s="35"/>
      <c r="UE202" s="35"/>
      <c r="UF202" s="35"/>
      <c r="UG202" s="35"/>
      <c r="UH202" s="35"/>
      <c r="UI202" s="35"/>
      <c r="UJ202" s="35"/>
      <c r="UK202" s="35"/>
      <c r="UL202" s="35"/>
      <c r="UM202" s="35"/>
      <c r="UN202" s="35"/>
      <c r="UO202" s="35"/>
      <c r="UP202" s="35"/>
      <c r="UQ202" s="35"/>
      <c r="UR202" s="35"/>
      <c r="US202" s="35"/>
      <c r="UT202" s="35"/>
      <c r="UU202" s="35"/>
      <c r="UV202" s="35"/>
      <c r="UW202" s="35"/>
      <c r="UX202" s="35"/>
      <c r="UY202" s="35"/>
      <c r="UZ202" s="35"/>
      <c r="VA202" s="35"/>
      <c r="VB202" s="35"/>
      <c r="VC202" s="35"/>
      <c r="VD202" s="35"/>
      <c r="VE202" s="35"/>
      <c r="VF202" s="35"/>
      <c r="VG202" s="35"/>
      <c r="VH202" s="35"/>
      <c r="VI202" s="35"/>
      <c r="VJ202" s="35"/>
      <c r="VK202" s="35"/>
      <c r="VL202" s="35"/>
      <c r="VM202" s="35"/>
      <c r="VN202" s="35"/>
      <c r="VO202" s="35"/>
      <c r="VP202" s="35"/>
      <c r="VQ202" s="35"/>
      <c r="VR202" s="35"/>
      <c r="VS202" s="35"/>
      <c r="VT202" s="35"/>
      <c r="VU202" s="35"/>
      <c r="VV202" s="35"/>
      <c r="VW202" s="35"/>
      <c r="VX202" s="35"/>
      <c r="VY202" s="35"/>
      <c r="VZ202" s="35"/>
      <c r="WA202" s="35"/>
      <c r="WB202" s="35"/>
      <c r="WC202" s="35"/>
      <c r="WD202" s="35"/>
      <c r="WE202" s="35"/>
      <c r="WF202" s="35"/>
      <c r="WG202" s="35"/>
      <c r="WH202" s="35"/>
      <c r="WI202" s="35"/>
      <c r="WJ202" s="35"/>
      <c r="WK202" s="35"/>
      <c r="WL202" s="35"/>
      <c r="WM202" s="35"/>
      <c r="WN202" s="35"/>
      <c r="WO202" s="35"/>
      <c r="WP202" s="35"/>
      <c r="WQ202" s="35"/>
      <c r="WR202" s="35"/>
      <c r="WS202" s="35"/>
      <c r="WT202" s="35"/>
      <c r="WU202" s="35"/>
      <c r="WV202" s="35"/>
      <c r="WW202" s="35"/>
      <c r="WX202" s="35"/>
      <c r="WY202" s="35"/>
      <c r="WZ202" s="35"/>
      <c r="XA202" s="35"/>
      <c r="XB202" s="35"/>
      <c r="XC202" s="35"/>
      <c r="XD202" s="35"/>
      <c r="XE202" s="35"/>
      <c r="XF202" s="35"/>
      <c r="XG202" s="35"/>
      <c r="XH202" s="35"/>
      <c r="XI202" s="35"/>
      <c r="XJ202" s="35"/>
      <c r="XK202" s="35"/>
      <c r="XL202" s="35"/>
      <c r="XM202" s="35"/>
      <c r="XN202" s="35"/>
      <c r="XO202" s="35"/>
      <c r="XP202" s="35"/>
      <c r="XQ202" s="35"/>
      <c r="XR202" s="35"/>
      <c r="XS202" s="35"/>
      <c r="XT202" s="35"/>
      <c r="XU202" s="35"/>
      <c r="XV202" s="35"/>
      <c r="XW202" s="35"/>
      <c r="XX202" s="35"/>
      <c r="XY202" s="35"/>
      <c r="XZ202" s="35"/>
      <c r="YA202" s="35"/>
      <c r="YB202" s="35"/>
      <c r="YC202" s="35"/>
      <c r="YD202" s="35"/>
      <c r="YE202" s="35"/>
      <c r="YF202" s="35"/>
      <c r="YG202" s="35"/>
      <c r="YH202" s="35"/>
      <c r="YI202" s="35"/>
      <c r="YJ202" s="35"/>
      <c r="YK202" s="35"/>
      <c r="YL202" s="35"/>
      <c r="YM202" s="35"/>
      <c r="YN202" s="35"/>
      <c r="YO202" s="35"/>
      <c r="YP202" s="35"/>
      <c r="YQ202" s="35"/>
      <c r="YR202" s="35"/>
      <c r="YS202" s="35"/>
    </row>
    <row r="203" spans="1:669" ht="15" customHeight="1" x14ac:dyDescent="0.25">
      <c r="A203" s="22" t="s">
        <v>145</v>
      </c>
      <c r="B203" s="150" t="s">
        <v>15</v>
      </c>
      <c r="C203" s="42" t="s">
        <v>67</v>
      </c>
      <c r="D203" s="42" t="s">
        <v>199</v>
      </c>
      <c r="E203" s="44">
        <v>44564</v>
      </c>
      <c r="F203" s="8" t="s">
        <v>100</v>
      </c>
      <c r="G203" s="138">
        <v>45000</v>
      </c>
      <c r="H203" s="138">
        <v>1291.5</v>
      </c>
      <c r="I203" s="138">
        <v>1148.33</v>
      </c>
      <c r="J203" s="138">
        <v>1368</v>
      </c>
      <c r="K203" s="138">
        <v>1150</v>
      </c>
      <c r="L203" s="138">
        <v>4957.83</v>
      </c>
      <c r="M203" s="138">
        <v>40042.17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  <c r="IT203" s="35"/>
      <c r="IU203" s="35"/>
      <c r="IV203" s="35"/>
      <c r="IW203" s="35"/>
      <c r="IX203" s="35"/>
      <c r="IY203" s="35"/>
      <c r="IZ203" s="35"/>
      <c r="JA203" s="35"/>
      <c r="JB203" s="35"/>
      <c r="JC203" s="35"/>
      <c r="JD203" s="35"/>
      <c r="JE203" s="35"/>
      <c r="JF203" s="35"/>
      <c r="JG203" s="35"/>
      <c r="JH203" s="35"/>
      <c r="JI203" s="35"/>
      <c r="JJ203" s="35"/>
      <c r="JK203" s="35"/>
      <c r="JL203" s="35"/>
      <c r="JM203" s="35"/>
      <c r="JN203" s="35"/>
      <c r="JO203" s="35"/>
      <c r="JP203" s="35"/>
      <c r="JQ203" s="35"/>
      <c r="JR203" s="35"/>
      <c r="JS203" s="35"/>
      <c r="JT203" s="35"/>
      <c r="JU203" s="35"/>
      <c r="JV203" s="35"/>
      <c r="JW203" s="35"/>
      <c r="JX203" s="35"/>
      <c r="JY203" s="35"/>
      <c r="JZ203" s="35"/>
      <c r="KA203" s="35"/>
      <c r="KB203" s="35"/>
      <c r="KC203" s="35"/>
      <c r="KD203" s="35"/>
      <c r="KE203" s="35"/>
      <c r="KF203" s="35"/>
      <c r="KG203" s="35"/>
      <c r="KH203" s="35"/>
      <c r="KI203" s="35"/>
      <c r="KJ203" s="35"/>
      <c r="KK203" s="35"/>
      <c r="KL203" s="35"/>
      <c r="KM203" s="35"/>
      <c r="KN203" s="35"/>
      <c r="KO203" s="35"/>
      <c r="KP203" s="35"/>
      <c r="KQ203" s="35"/>
      <c r="KR203" s="35"/>
      <c r="KS203" s="35"/>
      <c r="KT203" s="35"/>
      <c r="KU203" s="35"/>
      <c r="KV203" s="35"/>
      <c r="KW203" s="35"/>
      <c r="KX203" s="35"/>
      <c r="KY203" s="35"/>
      <c r="KZ203" s="35"/>
      <c r="LA203" s="35"/>
      <c r="LB203" s="35"/>
      <c r="LC203" s="35"/>
      <c r="LD203" s="35"/>
      <c r="LE203" s="35"/>
      <c r="LF203" s="35"/>
      <c r="LG203" s="35"/>
      <c r="LH203" s="35"/>
      <c r="LI203" s="35"/>
      <c r="LJ203" s="35"/>
      <c r="LK203" s="35"/>
      <c r="LL203" s="35"/>
      <c r="LM203" s="35"/>
      <c r="LN203" s="35"/>
      <c r="LO203" s="35"/>
      <c r="LP203" s="35"/>
      <c r="LQ203" s="35"/>
      <c r="LR203" s="35"/>
      <c r="LS203" s="35"/>
      <c r="LT203" s="35"/>
      <c r="LU203" s="35"/>
      <c r="LV203" s="35"/>
      <c r="LW203" s="35"/>
      <c r="LX203" s="35"/>
      <c r="LY203" s="35"/>
      <c r="LZ203" s="35"/>
      <c r="MA203" s="35"/>
      <c r="MB203" s="35"/>
      <c r="MC203" s="35"/>
      <c r="MD203" s="35"/>
      <c r="ME203" s="35"/>
      <c r="MF203" s="35"/>
      <c r="MG203" s="35"/>
      <c r="MH203" s="35"/>
      <c r="MI203" s="35"/>
      <c r="MJ203" s="35"/>
      <c r="MK203" s="35"/>
      <c r="ML203" s="35"/>
      <c r="MM203" s="35"/>
      <c r="MN203" s="35"/>
      <c r="MO203" s="35"/>
      <c r="MP203" s="35"/>
      <c r="MQ203" s="35"/>
      <c r="MR203" s="35"/>
      <c r="MS203" s="35"/>
      <c r="MT203" s="35"/>
      <c r="MU203" s="35"/>
      <c r="MV203" s="35"/>
      <c r="MW203" s="35"/>
      <c r="MX203" s="35"/>
      <c r="MY203" s="35"/>
      <c r="MZ203" s="35"/>
      <c r="NA203" s="35"/>
      <c r="NB203" s="35"/>
      <c r="NC203" s="35"/>
      <c r="ND203" s="35"/>
      <c r="NE203" s="35"/>
      <c r="NF203" s="35"/>
      <c r="NG203" s="35"/>
      <c r="NH203" s="35"/>
      <c r="NI203" s="35"/>
      <c r="NJ203" s="35"/>
      <c r="NK203" s="35"/>
      <c r="NL203" s="35"/>
      <c r="NM203" s="35"/>
      <c r="NN203" s="35"/>
      <c r="NO203" s="35"/>
      <c r="NP203" s="35"/>
      <c r="NQ203" s="35"/>
      <c r="NR203" s="35"/>
      <c r="NS203" s="35"/>
      <c r="NT203" s="35"/>
      <c r="NU203" s="35"/>
      <c r="NV203" s="35"/>
      <c r="NW203" s="35"/>
      <c r="NX203" s="35"/>
      <c r="NY203" s="35"/>
      <c r="NZ203" s="35"/>
      <c r="OA203" s="35"/>
      <c r="OB203" s="35"/>
      <c r="OC203" s="35"/>
      <c r="OD203" s="35"/>
      <c r="OE203" s="35"/>
      <c r="OF203" s="35"/>
      <c r="OG203" s="35"/>
      <c r="OH203" s="35"/>
      <c r="OI203" s="35"/>
      <c r="OJ203" s="35"/>
      <c r="OK203" s="35"/>
      <c r="OL203" s="35"/>
      <c r="OM203" s="35"/>
      <c r="ON203" s="35"/>
      <c r="OO203" s="35"/>
      <c r="OP203" s="35"/>
      <c r="OQ203" s="35"/>
      <c r="OR203" s="35"/>
      <c r="OS203" s="35"/>
      <c r="OT203" s="35"/>
      <c r="OU203" s="35"/>
      <c r="OV203" s="35"/>
      <c r="OW203" s="35"/>
      <c r="OX203" s="35"/>
      <c r="OY203" s="35"/>
      <c r="OZ203" s="35"/>
      <c r="PA203" s="35"/>
      <c r="PB203" s="35"/>
      <c r="PC203" s="35"/>
      <c r="PD203" s="35"/>
      <c r="PE203" s="35"/>
      <c r="PF203" s="35"/>
      <c r="PG203" s="35"/>
      <c r="PH203" s="35"/>
      <c r="PI203" s="35"/>
      <c r="PJ203" s="35"/>
      <c r="PK203" s="35"/>
      <c r="PL203" s="35"/>
      <c r="PM203" s="35"/>
      <c r="PN203" s="35"/>
      <c r="PO203" s="35"/>
      <c r="PP203" s="35"/>
      <c r="PQ203" s="35"/>
      <c r="PR203" s="35"/>
      <c r="PS203" s="35"/>
      <c r="PT203" s="35"/>
      <c r="PU203" s="35"/>
      <c r="PV203" s="35"/>
      <c r="PW203" s="35"/>
      <c r="PX203" s="35"/>
      <c r="PY203" s="35"/>
      <c r="PZ203" s="35"/>
      <c r="QA203" s="35"/>
      <c r="QB203" s="35"/>
      <c r="QC203" s="35"/>
      <c r="QD203" s="35"/>
      <c r="QE203" s="35"/>
      <c r="QF203" s="35"/>
      <c r="QG203" s="35"/>
      <c r="QH203" s="35"/>
      <c r="QI203" s="35"/>
      <c r="QJ203" s="35"/>
      <c r="QK203" s="35"/>
      <c r="QL203" s="35"/>
      <c r="QM203" s="35"/>
      <c r="QN203" s="35"/>
      <c r="QO203" s="35"/>
      <c r="QP203" s="35"/>
      <c r="QQ203" s="35"/>
      <c r="QR203" s="35"/>
      <c r="QS203" s="35"/>
      <c r="QT203" s="35"/>
      <c r="QU203" s="35"/>
      <c r="QV203" s="35"/>
      <c r="QW203" s="35"/>
      <c r="QX203" s="35"/>
      <c r="QY203" s="35"/>
      <c r="QZ203" s="35"/>
      <c r="RA203" s="35"/>
      <c r="RB203" s="35"/>
      <c r="RC203" s="35"/>
      <c r="RD203" s="35"/>
      <c r="RE203" s="35"/>
      <c r="RF203" s="35"/>
      <c r="RG203" s="35"/>
      <c r="RH203" s="35"/>
      <c r="RI203" s="35"/>
      <c r="RJ203" s="35"/>
      <c r="RK203" s="35"/>
      <c r="RL203" s="35"/>
      <c r="RM203" s="35"/>
      <c r="RN203" s="35"/>
      <c r="RO203" s="35"/>
      <c r="RP203" s="35"/>
      <c r="RQ203" s="35"/>
      <c r="RR203" s="35"/>
      <c r="RS203" s="35"/>
      <c r="RT203" s="35"/>
      <c r="RU203" s="35"/>
      <c r="RV203" s="35"/>
      <c r="RW203" s="35"/>
      <c r="RX203" s="35"/>
      <c r="RY203" s="35"/>
      <c r="RZ203" s="35"/>
      <c r="SA203" s="35"/>
      <c r="SB203" s="35"/>
      <c r="SC203" s="35"/>
      <c r="SD203" s="35"/>
      <c r="SE203" s="35"/>
      <c r="SF203" s="35"/>
      <c r="SG203" s="35"/>
      <c r="SH203" s="35"/>
      <c r="SI203" s="35"/>
      <c r="SJ203" s="35"/>
      <c r="SK203" s="35"/>
      <c r="SL203" s="35"/>
      <c r="SM203" s="35"/>
      <c r="SN203" s="35"/>
      <c r="SO203" s="35"/>
      <c r="SP203" s="35"/>
      <c r="SQ203" s="35"/>
      <c r="SR203" s="35"/>
      <c r="SS203" s="35"/>
      <c r="ST203" s="35"/>
      <c r="SU203" s="35"/>
      <c r="SV203" s="35"/>
      <c r="SW203" s="35"/>
      <c r="SX203" s="35"/>
      <c r="SY203" s="35"/>
      <c r="SZ203" s="35"/>
      <c r="TA203" s="35"/>
      <c r="TB203" s="35"/>
      <c r="TC203" s="35"/>
      <c r="TD203" s="35"/>
      <c r="TE203" s="35"/>
      <c r="TF203" s="35"/>
      <c r="TG203" s="35"/>
      <c r="TH203" s="35"/>
      <c r="TI203" s="35"/>
      <c r="TJ203" s="35"/>
      <c r="TK203" s="35"/>
      <c r="TL203" s="35"/>
      <c r="TM203" s="35"/>
      <c r="TN203" s="35"/>
      <c r="TO203" s="35"/>
      <c r="TP203" s="35"/>
      <c r="TQ203" s="35"/>
      <c r="TR203" s="35"/>
      <c r="TS203" s="35"/>
      <c r="TT203" s="35"/>
      <c r="TU203" s="35"/>
      <c r="TV203" s="35"/>
      <c r="TW203" s="35"/>
      <c r="TX203" s="35"/>
      <c r="TY203" s="35"/>
      <c r="TZ203" s="35"/>
      <c r="UA203" s="35"/>
      <c r="UB203" s="35"/>
      <c r="UC203" s="35"/>
      <c r="UD203" s="35"/>
      <c r="UE203" s="35"/>
      <c r="UF203" s="35"/>
      <c r="UG203" s="35"/>
      <c r="UH203" s="35"/>
      <c r="UI203" s="35"/>
      <c r="UJ203" s="35"/>
      <c r="UK203" s="35"/>
      <c r="UL203" s="35"/>
      <c r="UM203" s="35"/>
      <c r="UN203" s="35"/>
      <c r="UO203" s="35"/>
      <c r="UP203" s="35"/>
      <c r="UQ203" s="35"/>
      <c r="UR203" s="35"/>
      <c r="US203" s="35"/>
      <c r="UT203" s="35"/>
      <c r="UU203" s="35"/>
      <c r="UV203" s="35"/>
      <c r="UW203" s="35"/>
      <c r="UX203" s="35"/>
      <c r="UY203" s="35"/>
      <c r="UZ203" s="35"/>
      <c r="VA203" s="35"/>
      <c r="VB203" s="35"/>
      <c r="VC203" s="35"/>
      <c r="VD203" s="35"/>
      <c r="VE203" s="35"/>
      <c r="VF203" s="35"/>
      <c r="VG203" s="35"/>
      <c r="VH203" s="35"/>
      <c r="VI203" s="35"/>
      <c r="VJ203" s="35"/>
      <c r="VK203" s="35"/>
      <c r="VL203" s="35"/>
      <c r="VM203" s="35"/>
      <c r="VN203" s="35"/>
      <c r="VO203" s="35"/>
      <c r="VP203" s="35"/>
      <c r="VQ203" s="35"/>
      <c r="VR203" s="35"/>
      <c r="VS203" s="35"/>
      <c r="VT203" s="35"/>
      <c r="VU203" s="35"/>
      <c r="VV203" s="35"/>
      <c r="VW203" s="35"/>
      <c r="VX203" s="35"/>
      <c r="VY203" s="35"/>
      <c r="VZ203" s="35"/>
      <c r="WA203" s="35"/>
      <c r="WB203" s="35"/>
      <c r="WC203" s="35"/>
      <c r="WD203" s="35"/>
      <c r="WE203" s="35"/>
      <c r="WF203" s="35"/>
      <c r="WG203" s="35"/>
      <c r="WH203" s="35"/>
      <c r="WI203" s="35"/>
      <c r="WJ203" s="35"/>
      <c r="WK203" s="35"/>
      <c r="WL203" s="35"/>
      <c r="WM203" s="35"/>
      <c r="WN203" s="35"/>
      <c r="WO203" s="35"/>
      <c r="WP203" s="35"/>
      <c r="WQ203" s="35"/>
      <c r="WR203" s="35"/>
      <c r="WS203" s="35"/>
      <c r="WT203" s="35"/>
      <c r="WU203" s="35"/>
      <c r="WV203" s="35"/>
      <c r="WW203" s="35"/>
      <c r="WX203" s="35"/>
      <c r="WY203" s="35"/>
      <c r="WZ203" s="35"/>
      <c r="XA203" s="35"/>
      <c r="XB203" s="35"/>
      <c r="XC203" s="35"/>
      <c r="XD203" s="35"/>
      <c r="XE203" s="35"/>
      <c r="XF203" s="35"/>
      <c r="XG203" s="35"/>
      <c r="XH203" s="35"/>
      <c r="XI203" s="35"/>
      <c r="XJ203" s="35"/>
      <c r="XK203" s="35"/>
      <c r="XL203" s="35"/>
      <c r="XM203" s="35"/>
      <c r="XN203" s="35"/>
      <c r="XO203" s="35"/>
      <c r="XP203" s="35"/>
      <c r="XQ203" s="35"/>
      <c r="XR203" s="35"/>
      <c r="XS203" s="35"/>
      <c r="XT203" s="35"/>
      <c r="XU203" s="35"/>
      <c r="XV203" s="35"/>
      <c r="XW203" s="35"/>
      <c r="XX203" s="35"/>
      <c r="XY203" s="35"/>
      <c r="XZ203" s="35"/>
      <c r="YA203" s="35"/>
      <c r="YB203" s="35"/>
      <c r="YC203" s="35"/>
      <c r="YD203" s="35"/>
      <c r="YE203" s="35"/>
      <c r="YF203" s="35"/>
      <c r="YG203" s="35"/>
      <c r="YH203" s="35"/>
      <c r="YI203" s="35"/>
      <c r="YJ203" s="35"/>
      <c r="YK203" s="35"/>
      <c r="YL203" s="35"/>
      <c r="YM203" s="35"/>
      <c r="YN203" s="35"/>
      <c r="YO203" s="35"/>
      <c r="YP203" s="35"/>
      <c r="YQ203" s="35"/>
      <c r="YR203" s="35"/>
      <c r="YS203" s="35"/>
    </row>
    <row r="204" spans="1:669" s="28" customFormat="1" ht="12.75" customHeight="1" x14ac:dyDescent="0.25">
      <c r="A204" s="22" t="s">
        <v>20</v>
      </c>
      <c r="B204" s="150" t="s">
        <v>15</v>
      </c>
      <c r="C204" s="42" t="s">
        <v>67</v>
      </c>
      <c r="D204" s="42" t="s">
        <v>199</v>
      </c>
      <c r="E204" s="44">
        <v>44440</v>
      </c>
      <c r="F204" s="8" t="s">
        <v>100</v>
      </c>
      <c r="G204" s="138">
        <v>45000</v>
      </c>
      <c r="H204" s="138">
        <v>1291.5</v>
      </c>
      <c r="I204" s="138">
        <v>1148.33</v>
      </c>
      <c r="J204" s="138">
        <v>1368</v>
      </c>
      <c r="K204" s="138">
        <v>25</v>
      </c>
      <c r="L204" s="138">
        <v>3832.83</v>
      </c>
      <c r="M204" s="138">
        <v>41167.17</v>
      </c>
    </row>
    <row r="205" spans="1:669" ht="12.75" customHeight="1" x14ac:dyDescent="0.25">
      <c r="A205" s="22" t="s">
        <v>122</v>
      </c>
      <c r="B205" s="150" t="s">
        <v>116</v>
      </c>
      <c r="C205" s="42" t="s">
        <v>67</v>
      </c>
      <c r="D205" s="42" t="s">
        <v>199</v>
      </c>
      <c r="E205" s="44">
        <v>44593</v>
      </c>
      <c r="F205" s="8" t="s">
        <v>100</v>
      </c>
      <c r="G205" s="138">
        <v>70000</v>
      </c>
      <c r="H205" s="138">
        <v>2009</v>
      </c>
      <c r="I205" s="138">
        <v>5368.48</v>
      </c>
      <c r="J205" s="138">
        <v>2128</v>
      </c>
      <c r="K205" s="138">
        <v>5102.17</v>
      </c>
      <c r="L205" s="138">
        <v>14607.65</v>
      </c>
      <c r="M205" s="138">
        <v>55392.35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669" s="117" customFormat="1" ht="12.75" customHeight="1" x14ac:dyDescent="0.25">
      <c r="A206" s="22" t="s">
        <v>123</v>
      </c>
      <c r="B206" s="150" t="s">
        <v>124</v>
      </c>
      <c r="C206" s="42" t="s">
        <v>67</v>
      </c>
      <c r="D206" s="42" t="s">
        <v>199</v>
      </c>
      <c r="E206" s="44">
        <v>44594</v>
      </c>
      <c r="F206" s="8" t="s">
        <v>100</v>
      </c>
      <c r="G206" s="138">
        <v>45000</v>
      </c>
      <c r="H206" s="138">
        <v>1291.5</v>
      </c>
      <c r="I206" s="138">
        <v>1148.33</v>
      </c>
      <c r="J206" s="138">
        <v>1368</v>
      </c>
      <c r="K206" s="138">
        <v>25</v>
      </c>
      <c r="L206" s="138">
        <v>3832.83</v>
      </c>
      <c r="M206" s="138">
        <v>41167.17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  <c r="IW206" s="28"/>
      <c r="IX206" s="28"/>
      <c r="IY206" s="28"/>
      <c r="IZ206" s="28"/>
      <c r="JA206" s="28"/>
      <c r="JB206" s="28"/>
      <c r="JC206" s="28"/>
      <c r="JD206" s="28"/>
      <c r="JE206" s="28"/>
      <c r="JF206" s="28"/>
      <c r="JG206" s="28"/>
      <c r="JH206" s="28"/>
      <c r="JI206" s="28"/>
      <c r="JJ206" s="28"/>
      <c r="JK206" s="28"/>
      <c r="JL206" s="28"/>
      <c r="JM206" s="28"/>
      <c r="JN206" s="28"/>
      <c r="JO206" s="28"/>
      <c r="JP206" s="28"/>
      <c r="JQ206" s="28"/>
      <c r="JR206" s="28"/>
      <c r="JS206" s="28"/>
      <c r="JT206" s="28"/>
      <c r="JU206" s="28"/>
      <c r="JV206" s="28"/>
      <c r="JW206" s="28"/>
      <c r="JX206" s="28"/>
      <c r="JY206" s="28"/>
      <c r="JZ206" s="28"/>
      <c r="KA206" s="28"/>
      <c r="KB206" s="28"/>
      <c r="KC206" s="28"/>
      <c r="KD206" s="28"/>
      <c r="KE206" s="28"/>
      <c r="KF206" s="28"/>
      <c r="KG206" s="28"/>
      <c r="KH206" s="28"/>
      <c r="KI206" s="28"/>
      <c r="KJ206" s="28"/>
      <c r="KK206" s="28"/>
      <c r="KL206" s="28"/>
      <c r="KM206" s="28"/>
      <c r="KN206" s="28"/>
      <c r="KO206" s="28"/>
      <c r="KP206" s="28"/>
      <c r="KQ206" s="28"/>
      <c r="KR206" s="28"/>
      <c r="KS206" s="28"/>
      <c r="KT206" s="28"/>
      <c r="KU206" s="28"/>
      <c r="KV206" s="28"/>
      <c r="KW206" s="28"/>
      <c r="KX206" s="28"/>
      <c r="KY206" s="28"/>
      <c r="KZ206" s="28"/>
      <c r="LA206" s="28"/>
      <c r="LB206" s="28"/>
      <c r="LC206" s="28"/>
      <c r="LD206" s="28"/>
      <c r="LE206" s="28"/>
      <c r="LF206" s="28"/>
      <c r="LG206" s="28"/>
      <c r="LH206" s="28"/>
      <c r="LI206" s="28"/>
      <c r="LJ206" s="28"/>
      <c r="LK206" s="28"/>
      <c r="LL206" s="28"/>
      <c r="LM206" s="28"/>
      <c r="LN206" s="28"/>
      <c r="LO206" s="28"/>
      <c r="LP206" s="28"/>
      <c r="LQ206" s="28"/>
      <c r="LR206" s="28"/>
      <c r="LS206" s="28"/>
      <c r="LT206" s="28"/>
      <c r="LU206" s="28"/>
      <c r="LV206" s="28"/>
      <c r="LW206" s="28"/>
      <c r="LX206" s="28"/>
      <c r="LY206" s="28"/>
      <c r="LZ206" s="28"/>
      <c r="MA206" s="28"/>
      <c r="MB206" s="28"/>
      <c r="MC206" s="28"/>
      <c r="MD206" s="28"/>
      <c r="ME206" s="28"/>
      <c r="MF206" s="28"/>
      <c r="MG206" s="28"/>
      <c r="MH206" s="28"/>
      <c r="MI206" s="28"/>
      <c r="MJ206" s="28"/>
      <c r="MK206" s="28"/>
      <c r="ML206" s="28"/>
      <c r="MM206" s="28"/>
      <c r="MN206" s="28"/>
      <c r="MO206" s="28"/>
      <c r="MP206" s="28"/>
      <c r="MQ206" s="28"/>
      <c r="MR206" s="28"/>
      <c r="MS206" s="28"/>
      <c r="MT206" s="28"/>
      <c r="MU206" s="28"/>
      <c r="MV206" s="28"/>
      <c r="MW206" s="28"/>
      <c r="MX206" s="28"/>
      <c r="MY206" s="28"/>
      <c r="MZ206" s="28"/>
      <c r="NA206" s="28"/>
      <c r="NB206" s="28"/>
      <c r="NC206" s="28"/>
      <c r="ND206" s="28"/>
      <c r="NE206" s="28"/>
      <c r="NF206" s="28"/>
      <c r="NG206" s="28"/>
      <c r="NH206" s="28"/>
      <c r="NI206" s="28"/>
      <c r="NJ206" s="28"/>
      <c r="NK206" s="28"/>
      <c r="NL206" s="28"/>
      <c r="NM206" s="28"/>
      <c r="NN206" s="28"/>
      <c r="NO206" s="28"/>
      <c r="NP206" s="28"/>
      <c r="NQ206" s="28"/>
      <c r="NR206" s="28"/>
      <c r="NS206" s="28"/>
      <c r="NT206" s="28"/>
      <c r="NU206" s="28"/>
      <c r="NV206" s="28"/>
      <c r="NW206" s="28"/>
      <c r="NX206" s="28"/>
      <c r="NY206" s="28"/>
      <c r="NZ206" s="28"/>
      <c r="OA206" s="28"/>
      <c r="OB206" s="28"/>
      <c r="OC206" s="28"/>
      <c r="OD206" s="28"/>
      <c r="OE206" s="28"/>
      <c r="OF206" s="28"/>
      <c r="OG206" s="28"/>
      <c r="OH206" s="28"/>
      <c r="OI206" s="28"/>
      <c r="OJ206" s="28"/>
      <c r="OK206" s="28"/>
      <c r="OL206" s="28"/>
      <c r="OM206" s="28"/>
      <c r="ON206" s="28"/>
      <c r="OO206" s="28"/>
      <c r="OP206" s="28"/>
      <c r="OQ206" s="28"/>
      <c r="OR206" s="28"/>
      <c r="OS206" s="28"/>
      <c r="OT206" s="28"/>
      <c r="OU206" s="28"/>
      <c r="OV206" s="28"/>
      <c r="OW206" s="28"/>
      <c r="OX206" s="28"/>
      <c r="OY206" s="28"/>
      <c r="OZ206" s="28"/>
      <c r="PA206" s="28"/>
      <c r="PB206" s="28"/>
      <c r="PC206" s="28"/>
      <c r="PD206" s="28"/>
      <c r="PE206" s="28"/>
      <c r="PF206" s="28"/>
      <c r="PG206" s="28"/>
      <c r="PH206" s="28"/>
      <c r="PI206" s="28"/>
      <c r="PJ206" s="28"/>
      <c r="PK206" s="28"/>
      <c r="PL206" s="28"/>
      <c r="PM206" s="28"/>
      <c r="PN206" s="28"/>
      <c r="PO206" s="28"/>
      <c r="PP206" s="28"/>
      <c r="PQ206" s="28"/>
      <c r="PR206" s="28"/>
      <c r="PS206" s="28"/>
      <c r="PT206" s="28"/>
      <c r="PU206" s="28"/>
      <c r="PV206" s="28"/>
      <c r="PW206" s="28"/>
      <c r="PX206" s="28"/>
      <c r="PY206" s="28"/>
      <c r="PZ206" s="28"/>
      <c r="QA206" s="28"/>
      <c r="QB206" s="28"/>
      <c r="QC206" s="28"/>
      <c r="QD206" s="28"/>
      <c r="QE206" s="28"/>
      <c r="QF206" s="28"/>
      <c r="QG206" s="28"/>
      <c r="QH206" s="28"/>
      <c r="QI206" s="28"/>
      <c r="QJ206" s="28"/>
      <c r="QK206" s="28"/>
      <c r="QL206" s="28"/>
      <c r="QM206" s="28"/>
      <c r="QN206" s="28"/>
      <c r="QO206" s="28"/>
      <c r="QP206" s="28"/>
      <c r="QQ206" s="28"/>
      <c r="QR206" s="28"/>
      <c r="QS206" s="28"/>
      <c r="QT206" s="28"/>
      <c r="QU206" s="28"/>
      <c r="QV206" s="28"/>
      <c r="QW206" s="28"/>
      <c r="QX206" s="28"/>
      <c r="QY206" s="28"/>
      <c r="QZ206" s="28"/>
      <c r="RA206" s="28"/>
      <c r="RB206" s="28"/>
      <c r="RC206" s="28"/>
      <c r="RD206" s="28"/>
      <c r="RE206" s="28"/>
      <c r="RF206" s="28"/>
      <c r="RG206" s="28"/>
      <c r="RH206" s="28"/>
      <c r="RI206" s="28"/>
      <c r="RJ206" s="28"/>
      <c r="RK206" s="28"/>
      <c r="RL206" s="28"/>
      <c r="RM206" s="28"/>
      <c r="RN206" s="28"/>
      <c r="RO206" s="28"/>
      <c r="RP206" s="28"/>
      <c r="RQ206" s="28"/>
      <c r="RR206" s="28"/>
      <c r="RS206" s="28"/>
      <c r="RT206" s="28"/>
      <c r="RU206" s="28"/>
      <c r="RV206" s="28"/>
      <c r="RW206" s="28"/>
      <c r="RX206" s="28"/>
      <c r="RY206" s="28"/>
      <c r="RZ206" s="28"/>
      <c r="SA206" s="28"/>
      <c r="SB206" s="28"/>
      <c r="SC206" s="28"/>
      <c r="SD206" s="28"/>
      <c r="SE206" s="28"/>
      <c r="SF206" s="28"/>
      <c r="SG206" s="28"/>
      <c r="SH206" s="28"/>
      <c r="SI206" s="28"/>
      <c r="SJ206" s="28"/>
      <c r="SK206" s="28"/>
      <c r="SL206" s="28"/>
      <c r="SM206" s="28"/>
      <c r="SN206" s="28"/>
      <c r="SO206" s="28"/>
      <c r="SP206" s="28"/>
      <c r="SQ206" s="28"/>
      <c r="SR206" s="28"/>
      <c r="SS206" s="28"/>
      <c r="ST206" s="28"/>
      <c r="SU206" s="28"/>
      <c r="SV206" s="28"/>
      <c r="SW206" s="28"/>
      <c r="SX206" s="28"/>
      <c r="SY206" s="28"/>
      <c r="SZ206" s="28"/>
      <c r="TA206" s="28"/>
      <c r="TB206" s="28"/>
      <c r="TC206" s="28"/>
      <c r="TD206" s="28"/>
      <c r="TE206" s="28"/>
      <c r="TF206" s="28"/>
      <c r="TG206" s="28"/>
      <c r="TH206" s="28"/>
      <c r="TI206" s="28"/>
      <c r="TJ206" s="28"/>
      <c r="TK206" s="28"/>
      <c r="TL206" s="28"/>
      <c r="TM206" s="28"/>
      <c r="TN206" s="28"/>
      <c r="TO206" s="28"/>
      <c r="TP206" s="28"/>
      <c r="TQ206" s="28"/>
      <c r="TR206" s="28"/>
      <c r="TS206" s="28"/>
      <c r="TT206" s="28"/>
      <c r="TU206" s="28"/>
      <c r="TV206" s="28"/>
      <c r="TW206" s="28"/>
      <c r="TX206" s="28"/>
    </row>
    <row r="207" spans="1:669" s="29" customFormat="1" ht="12.75" customHeight="1" x14ac:dyDescent="0.25">
      <c r="A207" s="82" t="s">
        <v>13</v>
      </c>
      <c r="B207" s="71">
        <v>4</v>
      </c>
      <c r="C207" s="39"/>
      <c r="D207" s="39"/>
      <c r="E207" s="41"/>
      <c r="F207" s="41"/>
      <c r="G207" s="105">
        <f t="shared" ref="G207:L207" si="34">SUM(G203:G206)</f>
        <v>205000</v>
      </c>
      <c r="H207" s="105">
        <f t="shared" si="34"/>
        <v>5883.5</v>
      </c>
      <c r="I207" s="105">
        <f t="shared" si="34"/>
        <v>8813.4699999999993</v>
      </c>
      <c r="J207" s="105">
        <f t="shared" si="34"/>
        <v>6232</v>
      </c>
      <c r="K207" s="105">
        <f>SUM(K203:K206)</f>
        <v>6302.17</v>
      </c>
      <c r="L207" s="105">
        <f t="shared" si="34"/>
        <v>27231.14</v>
      </c>
      <c r="M207" s="144">
        <f>SUM(M203:M206)</f>
        <v>177768.86</v>
      </c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  <c r="IU207" s="28"/>
      <c r="IV207" s="28"/>
      <c r="IW207" s="28"/>
      <c r="IX207" s="28"/>
      <c r="IY207" s="28"/>
      <c r="IZ207" s="28"/>
      <c r="JA207" s="28"/>
      <c r="JB207" s="28"/>
      <c r="JC207" s="28"/>
      <c r="JD207" s="28"/>
      <c r="JE207" s="28"/>
      <c r="JF207" s="28"/>
      <c r="JG207" s="28"/>
      <c r="JH207" s="28"/>
      <c r="JI207" s="28"/>
      <c r="JJ207" s="28"/>
      <c r="JK207" s="28"/>
      <c r="JL207" s="28"/>
      <c r="JM207" s="28"/>
      <c r="JN207" s="28"/>
      <c r="JO207" s="28"/>
      <c r="JP207" s="28"/>
      <c r="JQ207" s="28"/>
      <c r="JR207" s="28"/>
      <c r="JS207" s="28"/>
      <c r="JT207" s="28"/>
      <c r="JU207" s="28"/>
      <c r="JV207" s="28"/>
      <c r="JW207" s="28"/>
      <c r="JX207" s="28"/>
      <c r="JY207" s="28"/>
      <c r="JZ207" s="28"/>
      <c r="KA207" s="28"/>
      <c r="KB207" s="28"/>
      <c r="KC207" s="28"/>
      <c r="KD207" s="28"/>
      <c r="KE207" s="28"/>
      <c r="KF207" s="28"/>
      <c r="KG207" s="28"/>
      <c r="KH207" s="28"/>
      <c r="KI207" s="28"/>
      <c r="KJ207" s="28"/>
      <c r="KK207" s="28"/>
      <c r="KL207" s="28"/>
      <c r="KM207" s="28"/>
      <c r="KN207" s="28"/>
      <c r="KO207" s="28"/>
      <c r="KP207" s="28"/>
      <c r="KQ207" s="28"/>
      <c r="KR207" s="28"/>
      <c r="KS207" s="28"/>
      <c r="KT207" s="28"/>
      <c r="KU207" s="28"/>
      <c r="KV207" s="28"/>
      <c r="KW207" s="28"/>
      <c r="KX207" s="28"/>
      <c r="KY207" s="28"/>
      <c r="KZ207" s="28"/>
      <c r="LA207" s="28"/>
      <c r="LB207" s="28"/>
      <c r="LC207" s="28"/>
      <c r="LD207" s="28"/>
      <c r="LE207" s="28"/>
      <c r="LF207" s="28"/>
      <c r="LG207" s="28"/>
      <c r="LH207" s="28"/>
      <c r="LI207" s="28"/>
      <c r="LJ207" s="28"/>
      <c r="LK207" s="28"/>
      <c r="LL207" s="28"/>
      <c r="LM207" s="28"/>
      <c r="LN207" s="28"/>
      <c r="LO207" s="28"/>
      <c r="LP207" s="28"/>
      <c r="LQ207" s="28"/>
      <c r="LR207" s="28"/>
      <c r="LS207" s="28"/>
      <c r="LT207" s="28"/>
      <c r="LU207" s="28"/>
      <c r="LV207" s="28"/>
      <c r="LW207" s="28"/>
      <c r="LX207" s="28"/>
      <c r="LY207" s="28"/>
      <c r="LZ207" s="28"/>
      <c r="MA207" s="28"/>
      <c r="MB207" s="28"/>
      <c r="MC207" s="28"/>
      <c r="MD207" s="28"/>
      <c r="ME207" s="28"/>
      <c r="MF207" s="28"/>
      <c r="MG207" s="28"/>
      <c r="MH207" s="28"/>
      <c r="MI207" s="28"/>
      <c r="MJ207" s="28"/>
      <c r="MK207" s="28"/>
      <c r="ML207" s="28"/>
      <c r="MM207" s="28"/>
      <c r="MN207" s="28"/>
      <c r="MO207" s="28"/>
      <c r="MP207" s="28"/>
      <c r="MQ207" s="28"/>
      <c r="MR207" s="28"/>
      <c r="MS207" s="28"/>
      <c r="MT207" s="28"/>
      <c r="MU207" s="28"/>
      <c r="MV207" s="28"/>
      <c r="MW207" s="28"/>
      <c r="MX207" s="28"/>
      <c r="MY207" s="28"/>
      <c r="MZ207" s="28"/>
      <c r="NA207" s="28"/>
      <c r="NB207" s="28"/>
      <c r="NC207" s="28"/>
      <c r="ND207" s="28"/>
      <c r="NE207" s="28"/>
      <c r="NF207" s="28"/>
      <c r="NG207" s="28"/>
      <c r="NH207" s="28"/>
      <c r="NI207" s="28"/>
      <c r="NJ207" s="28"/>
      <c r="NK207" s="28"/>
      <c r="NL207" s="28"/>
      <c r="NM207" s="28"/>
      <c r="NN207" s="28"/>
      <c r="NO207" s="28"/>
      <c r="NP207" s="28"/>
      <c r="NQ207" s="28"/>
      <c r="NR207" s="28"/>
      <c r="NS207" s="28"/>
      <c r="NT207" s="28"/>
      <c r="NU207" s="28"/>
      <c r="NV207" s="28"/>
      <c r="NW207" s="28"/>
      <c r="NX207" s="28"/>
      <c r="NY207" s="28"/>
      <c r="NZ207" s="28"/>
      <c r="OA207" s="28"/>
      <c r="OB207" s="28"/>
      <c r="OC207" s="28"/>
      <c r="OD207" s="28"/>
      <c r="OE207" s="28"/>
      <c r="OF207" s="28"/>
      <c r="OG207" s="28"/>
      <c r="OH207" s="28"/>
      <c r="OI207" s="28"/>
      <c r="OJ207" s="28"/>
      <c r="OK207" s="28"/>
      <c r="OL207" s="28"/>
      <c r="OM207" s="28"/>
      <c r="ON207" s="28"/>
      <c r="OO207" s="28"/>
      <c r="OP207" s="28"/>
      <c r="OQ207" s="28"/>
      <c r="OR207" s="28"/>
      <c r="OS207" s="28"/>
      <c r="OT207" s="28"/>
      <c r="OU207" s="28"/>
      <c r="OV207" s="28"/>
      <c r="OW207" s="28"/>
      <c r="OX207" s="28"/>
      <c r="OY207" s="28"/>
      <c r="OZ207" s="28"/>
      <c r="PA207" s="28"/>
      <c r="PB207" s="28"/>
      <c r="PC207" s="28"/>
      <c r="PD207" s="28"/>
      <c r="PE207" s="28"/>
      <c r="PF207" s="28"/>
      <c r="PG207" s="28"/>
      <c r="PH207" s="28"/>
      <c r="PI207" s="28"/>
      <c r="PJ207" s="28"/>
      <c r="PK207" s="28"/>
      <c r="PL207" s="28"/>
      <c r="PM207" s="28"/>
      <c r="PN207" s="28"/>
      <c r="PO207" s="28"/>
      <c r="PP207" s="28"/>
      <c r="PQ207" s="28"/>
      <c r="PR207" s="28"/>
      <c r="PS207" s="28"/>
      <c r="PT207" s="28"/>
      <c r="PU207" s="28"/>
      <c r="PV207" s="28"/>
      <c r="PW207" s="28"/>
      <c r="PX207" s="28"/>
      <c r="PY207" s="28"/>
      <c r="PZ207" s="28"/>
      <c r="QA207" s="28"/>
      <c r="QB207" s="28"/>
      <c r="QC207" s="28"/>
      <c r="QD207" s="28"/>
      <c r="QE207" s="28"/>
      <c r="QF207" s="28"/>
      <c r="QG207" s="28"/>
      <c r="QH207" s="28"/>
      <c r="QI207" s="28"/>
      <c r="QJ207" s="28"/>
      <c r="QK207" s="28"/>
      <c r="QL207" s="28"/>
      <c r="QM207" s="28"/>
      <c r="QN207" s="28"/>
      <c r="QO207" s="28"/>
      <c r="QP207" s="28"/>
      <c r="QQ207" s="28"/>
      <c r="QR207" s="28"/>
      <c r="QS207" s="28"/>
      <c r="QT207" s="28"/>
      <c r="QU207" s="28"/>
      <c r="QV207" s="28"/>
      <c r="QW207" s="28"/>
      <c r="QX207" s="28"/>
      <c r="QY207" s="28"/>
      <c r="QZ207" s="28"/>
      <c r="RA207" s="28"/>
      <c r="RB207" s="28"/>
      <c r="RC207" s="28"/>
      <c r="RD207" s="28"/>
      <c r="RE207" s="28"/>
      <c r="RF207" s="28"/>
      <c r="RG207" s="28"/>
      <c r="RH207" s="28"/>
      <c r="RI207" s="28"/>
      <c r="RJ207" s="28"/>
      <c r="RK207" s="28"/>
      <c r="RL207" s="28"/>
      <c r="RM207" s="28"/>
      <c r="RN207" s="28"/>
      <c r="RO207" s="28"/>
      <c r="RP207" s="28"/>
      <c r="RQ207" s="28"/>
      <c r="RR207" s="28"/>
      <c r="RS207" s="28"/>
      <c r="RT207" s="28"/>
      <c r="RU207" s="28"/>
      <c r="RV207" s="28"/>
      <c r="RW207" s="28"/>
      <c r="RX207" s="28"/>
      <c r="RY207" s="28"/>
      <c r="RZ207" s="28"/>
      <c r="SA207" s="28"/>
      <c r="SB207" s="28"/>
      <c r="SC207" s="28"/>
      <c r="SD207" s="28"/>
      <c r="SE207" s="28"/>
      <c r="SF207" s="28"/>
      <c r="SG207" s="28"/>
      <c r="SH207" s="28"/>
      <c r="SI207" s="28"/>
      <c r="SJ207" s="28"/>
      <c r="SK207" s="28"/>
      <c r="SL207" s="28"/>
      <c r="SM207" s="28"/>
      <c r="SN207" s="28"/>
      <c r="SO207" s="28"/>
      <c r="SP207" s="28"/>
      <c r="SQ207" s="28"/>
      <c r="SR207" s="28"/>
      <c r="SS207" s="28"/>
      <c r="ST207" s="28"/>
      <c r="SU207" s="28"/>
      <c r="SV207" s="28"/>
      <c r="SW207" s="28"/>
      <c r="SX207" s="28"/>
      <c r="SY207" s="28"/>
      <c r="SZ207" s="28"/>
      <c r="TA207" s="28"/>
      <c r="TB207" s="28"/>
      <c r="TC207" s="28"/>
      <c r="TD207" s="28"/>
      <c r="TE207" s="28"/>
      <c r="TF207" s="28"/>
      <c r="TG207" s="28"/>
      <c r="TH207" s="28"/>
      <c r="TI207" s="28"/>
      <c r="TJ207" s="28"/>
      <c r="TK207" s="28"/>
      <c r="TL207" s="28"/>
      <c r="TM207" s="28"/>
      <c r="TN207" s="28"/>
      <c r="TO207" s="28"/>
      <c r="TP207" s="28"/>
      <c r="TQ207" s="28"/>
      <c r="TR207" s="28"/>
      <c r="TS207" s="28"/>
      <c r="TT207" s="28"/>
      <c r="TU207" s="28"/>
      <c r="TV207" s="28"/>
      <c r="TW207" s="28"/>
      <c r="TX207" s="28"/>
    </row>
    <row r="208" spans="1:669" s="12" customFormat="1" ht="15.75" x14ac:dyDescent="0.25">
      <c r="A208" s="29"/>
      <c r="B208" s="13"/>
      <c r="C208" s="13"/>
      <c r="D208" s="13"/>
      <c r="E208" s="127"/>
      <c r="F208" s="128"/>
      <c r="G208" s="142"/>
      <c r="H208" s="121"/>
      <c r="I208" s="142"/>
      <c r="J208" s="142"/>
      <c r="K208" s="142"/>
      <c r="L208" s="142"/>
      <c r="M208" s="121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 s="32"/>
      <c r="NC208" s="32"/>
      <c r="ND208" s="32"/>
      <c r="NE208" s="32"/>
      <c r="NF208" s="32"/>
      <c r="NG208" s="32"/>
      <c r="NH208" s="32"/>
      <c r="NI208" s="32"/>
      <c r="NJ208" s="32"/>
      <c r="NK208" s="32"/>
      <c r="NL208" s="32"/>
      <c r="NM208" s="32"/>
      <c r="NN208" s="32"/>
      <c r="NO208" s="32"/>
      <c r="NP208" s="32"/>
      <c r="NQ208" s="32"/>
      <c r="NR208" s="32"/>
      <c r="NS208" s="32"/>
      <c r="NT208" s="32"/>
      <c r="NU208" s="32"/>
      <c r="NV208" s="32"/>
      <c r="NW208" s="32"/>
      <c r="NX208" s="32"/>
      <c r="NY208" s="32"/>
      <c r="NZ208" s="32"/>
      <c r="OA208" s="32"/>
      <c r="OB208" s="32"/>
      <c r="OC208" s="32"/>
      <c r="OD208" s="32"/>
      <c r="OE208" s="32"/>
      <c r="OF208" s="32"/>
      <c r="OG208" s="32"/>
      <c r="OH208" s="32"/>
      <c r="OI208" s="32"/>
      <c r="OJ208" s="32"/>
      <c r="OK208" s="32"/>
      <c r="OL208" s="32"/>
      <c r="OM208" s="32"/>
      <c r="ON208" s="32"/>
      <c r="OO208" s="32"/>
      <c r="OP208" s="32"/>
      <c r="OQ208" s="32"/>
      <c r="OR208" s="32"/>
      <c r="OS208" s="32"/>
      <c r="OT208" s="32"/>
      <c r="OU208" s="32"/>
      <c r="OV208" s="32"/>
      <c r="OW208" s="32"/>
      <c r="OX208" s="32"/>
      <c r="OY208" s="32"/>
      <c r="OZ208" s="32"/>
      <c r="PA208" s="32"/>
      <c r="PB208" s="32"/>
      <c r="PC208" s="32"/>
      <c r="PD208" s="32"/>
      <c r="PE208" s="32"/>
      <c r="PF208" s="32"/>
      <c r="PG208" s="32"/>
      <c r="PH208" s="32"/>
      <c r="PI208" s="32"/>
      <c r="PJ208" s="32"/>
      <c r="PK208" s="32"/>
      <c r="PL208" s="32"/>
      <c r="PM208" s="32"/>
      <c r="PN208" s="32"/>
      <c r="PO208" s="32"/>
      <c r="PP208" s="32"/>
      <c r="PQ208" s="32"/>
      <c r="PR208" s="32"/>
      <c r="PS208" s="32"/>
      <c r="PT208" s="32"/>
      <c r="PU208" s="32"/>
      <c r="PV208" s="32"/>
      <c r="PW208" s="32"/>
      <c r="PX208" s="32"/>
      <c r="PY208" s="32"/>
      <c r="PZ208" s="32"/>
      <c r="QA208" s="32"/>
      <c r="QB208" s="32"/>
      <c r="QC208" s="32"/>
      <c r="QD208" s="32"/>
      <c r="QE208" s="32"/>
      <c r="QF208" s="32"/>
      <c r="QG208" s="32"/>
      <c r="QH208" s="32"/>
      <c r="QI208" s="32"/>
      <c r="QJ208" s="32"/>
      <c r="QK208" s="32"/>
      <c r="QL208" s="32"/>
      <c r="QM208" s="32"/>
      <c r="QN208" s="32"/>
      <c r="QO208" s="32"/>
      <c r="QP208" s="32"/>
      <c r="QQ208" s="32"/>
      <c r="QR208" s="32"/>
      <c r="QS208" s="32"/>
      <c r="QT208" s="32"/>
      <c r="QU208" s="32"/>
      <c r="QV208" s="32"/>
      <c r="QW208" s="32"/>
      <c r="QX208" s="32"/>
      <c r="QY208" s="32"/>
      <c r="QZ208" s="32"/>
      <c r="RA208" s="32"/>
      <c r="RB208" s="32"/>
      <c r="RC208" s="32"/>
      <c r="RD208" s="32"/>
      <c r="RE208" s="32"/>
      <c r="RF208" s="32"/>
      <c r="RG208" s="32"/>
      <c r="RH208" s="32"/>
      <c r="RI208" s="32"/>
      <c r="RJ208" s="32"/>
      <c r="RK208" s="32"/>
      <c r="RL208" s="32"/>
      <c r="RM208" s="32"/>
      <c r="RN208" s="32"/>
      <c r="RO208" s="32"/>
      <c r="RP208" s="32"/>
      <c r="RQ208" s="32"/>
      <c r="RR208" s="32"/>
      <c r="RS208" s="32"/>
      <c r="RT208" s="32"/>
      <c r="RU208" s="32"/>
      <c r="RV208" s="32"/>
      <c r="RW208" s="32"/>
      <c r="RX208" s="32"/>
      <c r="RY208" s="32"/>
      <c r="RZ208" s="32"/>
      <c r="SA208" s="32"/>
      <c r="SB208" s="32"/>
      <c r="SC208" s="32"/>
      <c r="SD208" s="32"/>
      <c r="SE208" s="32"/>
      <c r="SF208" s="32"/>
      <c r="SG208" s="32"/>
      <c r="SH208" s="32"/>
      <c r="SI208" s="32"/>
      <c r="SJ208" s="32"/>
      <c r="SK208" s="32"/>
      <c r="SL208" s="32"/>
      <c r="SM208" s="32"/>
      <c r="SN208" s="32"/>
      <c r="SO208" s="32"/>
      <c r="SP208" s="32"/>
      <c r="SQ208" s="32"/>
      <c r="SR208" s="32"/>
      <c r="SS208" s="32"/>
      <c r="ST208" s="32"/>
      <c r="SU208" s="32"/>
      <c r="SV208" s="32"/>
      <c r="SW208" s="32"/>
      <c r="SX208" s="32"/>
      <c r="SY208" s="32"/>
      <c r="SZ208" s="32"/>
      <c r="TA208" s="32"/>
      <c r="TB208" s="32"/>
      <c r="TC208" s="32"/>
      <c r="TD208" s="32"/>
      <c r="TE208" s="32"/>
      <c r="TF208" s="32"/>
      <c r="TG208" s="32"/>
      <c r="TH208" s="32"/>
      <c r="TI208" s="32"/>
      <c r="TJ208" s="32"/>
      <c r="TK208" s="32"/>
      <c r="TL208" s="32"/>
      <c r="TM208" s="32"/>
      <c r="TN208" s="32"/>
      <c r="TO208" s="32"/>
      <c r="TP208" s="32"/>
      <c r="TQ208" s="32"/>
      <c r="TR208" s="32"/>
      <c r="TS208" s="32"/>
      <c r="TT208" s="32"/>
      <c r="TU208" s="32"/>
      <c r="TV208" s="32"/>
      <c r="TW208" s="32"/>
      <c r="TX208" s="32"/>
      <c r="TY208" s="32"/>
      <c r="TZ208" s="32"/>
      <c r="UA208" s="32"/>
      <c r="UB208" s="32"/>
      <c r="UC208" s="32"/>
      <c r="UD208" s="32"/>
      <c r="UE208" s="32"/>
      <c r="UF208" s="32"/>
      <c r="UG208" s="32"/>
      <c r="UH208" s="32"/>
      <c r="UI208" s="32"/>
      <c r="UJ208" s="32"/>
      <c r="UK208" s="32"/>
      <c r="UL208" s="32"/>
      <c r="UM208" s="32"/>
      <c r="UN208" s="32"/>
      <c r="UO208" s="32"/>
      <c r="UP208" s="32"/>
      <c r="UQ208" s="32"/>
      <c r="UR208" s="32"/>
      <c r="US208" s="32"/>
      <c r="UT208" s="32"/>
      <c r="UU208" s="32"/>
      <c r="UV208" s="32"/>
      <c r="UW208" s="32"/>
      <c r="UX208" s="32"/>
      <c r="UY208" s="32"/>
      <c r="UZ208" s="32"/>
      <c r="VA208" s="32"/>
      <c r="VB208" s="32"/>
      <c r="VC208" s="32"/>
      <c r="VD208" s="32"/>
      <c r="VE208" s="32"/>
      <c r="VF208" s="32"/>
      <c r="VG208" s="32"/>
      <c r="VH208" s="32"/>
      <c r="VI208" s="32"/>
      <c r="VJ208" s="32"/>
      <c r="VK208" s="32"/>
      <c r="VL208" s="32"/>
      <c r="VM208" s="32"/>
      <c r="VN208" s="32"/>
      <c r="VO208" s="32"/>
      <c r="VP208" s="32"/>
      <c r="VQ208" s="32"/>
      <c r="VR208" s="32"/>
      <c r="VS208" s="32"/>
      <c r="VT208" s="32"/>
      <c r="VU208" s="32"/>
      <c r="VV208" s="32"/>
      <c r="VW208" s="32"/>
      <c r="VX208" s="32"/>
      <c r="VY208" s="32"/>
      <c r="VZ208" s="32"/>
      <c r="WA208" s="32"/>
      <c r="WB208" s="32"/>
      <c r="WC208" s="32"/>
      <c r="WD208" s="32"/>
      <c r="WE208" s="32"/>
      <c r="WF208" s="32"/>
      <c r="WG208" s="32"/>
      <c r="WH208" s="32"/>
      <c r="WI208" s="32"/>
      <c r="WJ208" s="32"/>
      <c r="WK208" s="32"/>
      <c r="WL208" s="32"/>
      <c r="WM208" s="32"/>
      <c r="WN208" s="32"/>
      <c r="WO208" s="32"/>
      <c r="WP208" s="32"/>
      <c r="WQ208" s="32"/>
      <c r="WR208" s="32"/>
      <c r="WS208" s="32"/>
      <c r="WT208" s="32"/>
      <c r="WU208" s="32"/>
      <c r="WV208" s="32"/>
      <c r="WW208" s="32"/>
      <c r="WX208" s="32"/>
      <c r="WY208" s="32"/>
      <c r="WZ208" s="32"/>
      <c r="XA208" s="32"/>
      <c r="XB208" s="32"/>
      <c r="XC208" s="32"/>
      <c r="XD208" s="32"/>
      <c r="XE208" s="32"/>
      <c r="XF208" s="32"/>
      <c r="XG208" s="32"/>
      <c r="XH208" s="32"/>
      <c r="XI208" s="32"/>
      <c r="XJ208" s="32"/>
      <c r="XK208" s="32"/>
      <c r="XL208" s="32"/>
      <c r="XM208" s="32"/>
      <c r="XN208" s="32"/>
      <c r="XO208" s="32"/>
      <c r="XP208" s="32"/>
      <c r="XQ208" s="32"/>
      <c r="XR208" s="32"/>
      <c r="XS208" s="32"/>
      <c r="XT208" s="32"/>
      <c r="XU208" s="32"/>
      <c r="XV208" s="32"/>
      <c r="XW208" s="32"/>
      <c r="XX208" s="32"/>
      <c r="XY208" s="32"/>
      <c r="XZ208" s="32"/>
      <c r="YA208" s="32"/>
      <c r="YB208" s="32"/>
      <c r="YC208" s="32"/>
      <c r="YD208" s="32"/>
      <c r="YE208" s="32"/>
      <c r="YF208" s="32"/>
      <c r="YG208" s="32"/>
      <c r="YH208" s="32"/>
      <c r="YI208" s="32"/>
      <c r="YJ208" s="32"/>
      <c r="YK208" s="32"/>
      <c r="YL208" s="32"/>
      <c r="YM208" s="32"/>
      <c r="YN208" s="32"/>
      <c r="YO208" s="32"/>
      <c r="YP208" s="32"/>
      <c r="YQ208" s="32"/>
      <c r="YR208" s="32"/>
      <c r="YS208" s="32"/>
    </row>
    <row r="209" spans="1:669" s="12" customFormat="1" ht="15.75" x14ac:dyDescent="0.25">
      <c r="A209" s="29" t="s">
        <v>226</v>
      </c>
      <c r="B209" s="13"/>
      <c r="C209" s="14"/>
      <c r="D209" s="14"/>
      <c r="E209" s="29"/>
      <c r="F209" s="29"/>
      <c r="G209" s="142"/>
      <c r="H209" s="121"/>
      <c r="I209" s="142"/>
      <c r="J209" s="142"/>
      <c r="K209" s="142"/>
      <c r="L209" s="142"/>
      <c r="M209" s="121"/>
      <c r="P209" s="64" t="s">
        <v>178</v>
      </c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 s="32"/>
      <c r="NC209" s="32"/>
      <c r="ND209" s="32"/>
      <c r="NE209" s="32"/>
      <c r="NF209" s="32"/>
      <c r="NG209" s="32"/>
      <c r="NH209" s="32"/>
      <c r="NI209" s="32"/>
      <c r="NJ209" s="32"/>
      <c r="NK209" s="32"/>
      <c r="NL209" s="32"/>
      <c r="NM209" s="32"/>
      <c r="NN209" s="32"/>
      <c r="NO209" s="32"/>
      <c r="NP209" s="32"/>
      <c r="NQ209" s="32"/>
      <c r="NR209" s="32"/>
      <c r="NS209" s="32"/>
      <c r="NT209" s="32"/>
      <c r="NU209" s="32"/>
      <c r="NV209" s="32"/>
      <c r="NW209" s="32"/>
      <c r="NX209" s="32"/>
      <c r="NY209" s="32"/>
      <c r="NZ209" s="32"/>
      <c r="OA209" s="32"/>
      <c r="OB209" s="32"/>
      <c r="OC209" s="32"/>
      <c r="OD209" s="32"/>
      <c r="OE209" s="32"/>
      <c r="OF209" s="32"/>
      <c r="OG209" s="32"/>
      <c r="OH209" s="32"/>
      <c r="OI209" s="32"/>
      <c r="OJ209" s="32"/>
      <c r="OK209" s="32"/>
      <c r="OL209" s="32"/>
      <c r="OM209" s="32"/>
      <c r="ON209" s="32"/>
      <c r="OO209" s="32"/>
      <c r="OP209" s="32"/>
      <c r="OQ209" s="32"/>
      <c r="OR209" s="32"/>
      <c r="OS209" s="32"/>
      <c r="OT209" s="32"/>
      <c r="OU209" s="32"/>
      <c r="OV209" s="32"/>
      <c r="OW209" s="32"/>
      <c r="OX209" s="32"/>
      <c r="OY209" s="32"/>
      <c r="OZ209" s="32"/>
      <c r="PA209" s="32"/>
      <c r="PB209" s="32"/>
      <c r="PC209" s="32"/>
      <c r="PD209" s="32"/>
      <c r="PE209" s="32"/>
      <c r="PF209" s="32"/>
      <c r="PG209" s="32"/>
      <c r="PH209" s="32"/>
      <c r="PI209" s="32"/>
      <c r="PJ209" s="32"/>
      <c r="PK209" s="32"/>
      <c r="PL209" s="32"/>
      <c r="PM209" s="32"/>
      <c r="PN209" s="32"/>
      <c r="PO209" s="32"/>
      <c r="PP209" s="32"/>
      <c r="PQ209" s="32"/>
      <c r="PR209" s="32"/>
      <c r="PS209" s="32"/>
      <c r="PT209" s="32"/>
      <c r="PU209" s="32"/>
      <c r="PV209" s="32"/>
      <c r="PW209" s="32"/>
      <c r="PX209" s="32"/>
      <c r="PY209" s="32"/>
      <c r="PZ209" s="32"/>
      <c r="QA209" s="32"/>
      <c r="QB209" s="32"/>
      <c r="QC209" s="32"/>
      <c r="QD209" s="32"/>
      <c r="QE209" s="32"/>
      <c r="QF209" s="32"/>
      <c r="QG209" s="32"/>
      <c r="QH209" s="32"/>
      <c r="QI209" s="32"/>
      <c r="QJ209" s="32"/>
      <c r="QK209" s="32"/>
      <c r="QL209" s="32"/>
      <c r="QM209" s="32"/>
      <c r="QN209" s="32"/>
      <c r="QO209" s="32"/>
      <c r="QP209" s="32"/>
      <c r="QQ209" s="32"/>
      <c r="QR209" s="32"/>
      <c r="QS209" s="32"/>
      <c r="QT209" s="32"/>
      <c r="QU209" s="32"/>
      <c r="QV209" s="32"/>
      <c r="QW209" s="32"/>
      <c r="QX209" s="32"/>
      <c r="QY209" s="32"/>
      <c r="QZ209" s="32"/>
      <c r="RA209" s="32"/>
      <c r="RB209" s="32"/>
      <c r="RC209" s="32"/>
      <c r="RD209" s="32"/>
      <c r="RE209" s="32"/>
      <c r="RF209" s="32"/>
      <c r="RG209" s="32"/>
      <c r="RH209" s="32"/>
      <c r="RI209" s="32"/>
      <c r="RJ209" s="32"/>
      <c r="RK209" s="32"/>
      <c r="RL209" s="32"/>
      <c r="RM209" s="32"/>
      <c r="RN209" s="32"/>
      <c r="RO209" s="32"/>
      <c r="RP209" s="32"/>
      <c r="RQ209" s="32"/>
      <c r="RR209" s="32"/>
      <c r="RS209" s="32"/>
      <c r="RT209" s="32"/>
      <c r="RU209" s="32"/>
      <c r="RV209" s="32"/>
      <c r="RW209" s="32"/>
      <c r="RX209" s="32"/>
      <c r="RY209" s="32"/>
      <c r="RZ209" s="32"/>
      <c r="SA209" s="32"/>
      <c r="SB209" s="32"/>
      <c r="SC209" s="32"/>
      <c r="SD209" s="32"/>
      <c r="SE209" s="32"/>
      <c r="SF209" s="32"/>
      <c r="SG209" s="32"/>
      <c r="SH209" s="32"/>
      <c r="SI209" s="32"/>
      <c r="SJ209" s="32"/>
      <c r="SK209" s="32"/>
      <c r="SL209" s="32"/>
      <c r="SM209" s="32"/>
      <c r="SN209" s="32"/>
      <c r="SO209" s="32"/>
      <c r="SP209" s="32"/>
      <c r="SQ209" s="32"/>
      <c r="SR209" s="32"/>
      <c r="SS209" s="32"/>
      <c r="ST209" s="32"/>
      <c r="SU209" s="32"/>
      <c r="SV209" s="32"/>
      <c r="SW209" s="32"/>
      <c r="SX209" s="32"/>
      <c r="SY209" s="32"/>
      <c r="SZ209" s="32"/>
      <c r="TA209" s="32"/>
      <c r="TB209" s="32"/>
      <c r="TC209" s="32"/>
      <c r="TD209" s="32"/>
      <c r="TE209" s="32"/>
      <c r="TF209" s="32"/>
      <c r="TG209" s="32"/>
      <c r="TH209" s="32"/>
      <c r="TI209" s="32"/>
      <c r="TJ209" s="32"/>
      <c r="TK209" s="32"/>
      <c r="TL209" s="32"/>
      <c r="TM209" s="32"/>
      <c r="TN209" s="32"/>
      <c r="TO209" s="32"/>
      <c r="TP209" s="32"/>
      <c r="TQ209" s="32"/>
      <c r="TR209" s="32"/>
      <c r="TS209" s="32"/>
      <c r="TT209" s="32"/>
      <c r="TU209" s="32"/>
      <c r="TV209" s="32"/>
      <c r="TW209" s="32"/>
      <c r="TX209" s="32"/>
      <c r="TY209" s="32"/>
      <c r="TZ209" s="32"/>
      <c r="UA209" s="32"/>
      <c r="UB209" s="32"/>
      <c r="UC209" s="32"/>
      <c r="UD209" s="32"/>
      <c r="UE209" s="32"/>
      <c r="UF209" s="32"/>
      <c r="UG209" s="32"/>
      <c r="UH209" s="32"/>
      <c r="UI209" s="32"/>
      <c r="UJ209" s="32"/>
      <c r="UK209" s="32"/>
      <c r="UL209" s="32"/>
      <c r="UM209" s="32"/>
      <c r="UN209" s="32"/>
      <c r="UO209" s="32"/>
      <c r="UP209" s="32"/>
      <c r="UQ209" s="32"/>
      <c r="UR209" s="32"/>
      <c r="US209" s="32"/>
      <c r="UT209" s="32"/>
      <c r="UU209" s="32"/>
      <c r="UV209" s="32"/>
      <c r="UW209" s="32"/>
      <c r="UX209" s="32"/>
      <c r="UY209" s="32"/>
      <c r="UZ209" s="32"/>
      <c r="VA209" s="32"/>
      <c r="VB209" s="32"/>
      <c r="VC209" s="32"/>
      <c r="VD209" s="32"/>
      <c r="VE209" s="32"/>
      <c r="VF209" s="32"/>
      <c r="VG209" s="32"/>
      <c r="VH209" s="32"/>
      <c r="VI209" s="32"/>
      <c r="VJ209" s="32"/>
      <c r="VK209" s="32"/>
      <c r="VL209" s="32"/>
      <c r="VM209" s="32"/>
      <c r="VN209" s="32"/>
      <c r="VO209" s="32"/>
      <c r="VP209" s="32"/>
      <c r="VQ209" s="32"/>
      <c r="VR209" s="32"/>
      <c r="VS209" s="32"/>
      <c r="VT209" s="32"/>
      <c r="VU209" s="32"/>
      <c r="VV209" s="32"/>
      <c r="VW209" s="32"/>
      <c r="VX209" s="32"/>
      <c r="VY209" s="32"/>
      <c r="VZ209" s="32"/>
      <c r="WA209" s="32"/>
      <c r="WB209" s="32"/>
      <c r="WC209" s="32"/>
      <c r="WD209" s="32"/>
      <c r="WE209" s="32"/>
      <c r="WF209" s="32"/>
      <c r="WG209" s="32"/>
      <c r="WH209" s="32"/>
      <c r="WI209" s="32"/>
      <c r="WJ209" s="32"/>
      <c r="WK209" s="32"/>
      <c r="WL209" s="32"/>
      <c r="WM209" s="32"/>
      <c r="WN209" s="32"/>
      <c r="WO209" s="32"/>
      <c r="WP209" s="32"/>
      <c r="WQ209" s="32"/>
      <c r="WR209" s="32"/>
      <c r="WS209" s="32"/>
      <c r="WT209" s="32"/>
      <c r="WU209" s="32"/>
      <c r="WV209" s="32"/>
      <c r="WW209" s="32"/>
      <c r="WX209" s="32"/>
      <c r="WY209" s="32"/>
      <c r="WZ209" s="32"/>
      <c r="XA209" s="32"/>
      <c r="XB209" s="32"/>
      <c r="XC209" s="32"/>
      <c r="XD209" s="32"/>
      <c r="XE209" s="32"/>
      <c r="XF209" s="32"/>
      <c r="XG209" s="32"/>
      <c r="XH209" s="32"/>
      <c r="XI209" s="32"/>
      <c r="XJ209" s="32"/>
      <c r="XK209" s="32"/>
      <c r="XL209" s="32"/>
      <c r="XM209" s="32"/>
      <c r="XN209" s="32"/>
      <c r="XO209" s="32"/>
      <c r="XP209" s="32"/>
      <c r="XQ209" s="32"/>
      <c r="XR209" s="32"/>
      <c r="XS209" s="32"/>
      <c r="XT209" s="32"/>
      <c r="XU209" s="32"/>
      <c r="XV209" s="32"/>
      <c r="XW209" s="32"/>
      <c r="XX209" s="32"/>
      <c r="XY209" s="32"/>
      <c r="XZ209" s="32"/>
      <c r="YA209" s="32"/>
      <c r="YB209" s="32"/>
      <c r="YC209" s="32"/>
      <c r="YD209" s="32"/>
      <c r="YE209" s="32"/>
      <c r="YF209" s="32"/>
      <c r="YG209" s="32"/>
      <c r="YH209" s="32"/>
      <c r="YI209" s="32"/>
      <c r="YJ209" s="32"/>
      <c r="YK209" s="32"/>
      <c r="YL209" s="32"/>
      <c r="YM209" s="32"/>
      <c r="YN209" s="32"/>
      <c r="YO209" s="32"/>
      <c r="YP209" s="32"/>
      <c r="YQ209" s="32"/>
      <c r="YR209" s="32"/>
      <c r="YS209" s="32"/>
    </row>
    <row r="210" spans="1:669" s="58" customFormat="1" ht="15.75" x14ac:dyDescent="0.25">
      <c r="A210" s="32" t="s">
        <v>98</v>
      </c>
      <c r="B210" s="74" t="s">
        <v>50</v>
      </c>
      <c r="C210" s="15" t="s">
        <v>66</v>
      </c>
      <c r="D210" s="15" t="s">
        <v>199</v>
      </c>
      <c r="E210" s="77">
        <v>44593</v>
      </c>
      <c r="F210" s="80" t="s">
        <v>100</v>
      </c>
      <c r="G210" s="146">
        <v>100000</v>
      </c>
      <c r="H210" s="147">
        <v>2870</v>
      </c>
      <c r="I210" s="146">
        <v>12105.37</v>
      </c>
      <c r="J210" s="146">
        <v>3040</v>
      </c>
      <c r="K210" s="146">
        <v>25</v>
      </c>
      <c r="L210" s="146">
        <v>18040.37</v>
      </c>
      <c r="M210" s="147">
        <v>81959.63</v>
      </c>
      <c r="N210" s="12"/>
      <c r="O210" s="12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 s="52"/>
      <c r="NC210" s="52"/>
      <c r="ND210" s="52"/>
      <c r="NE210" s="52"/>
      <c r="NF210" s="52"/>
      <c r="NG210" s="52"/>
      <c r="NH210" s="52"/>
      <c r="NI210" s="52"/>
      <c r="NJ210" s="52"/>
      <c r="NK210" s="52"/>
      <c r="NL210" s="52"/>
      <c r="NM210" s="52"/>
      <c r="NN210" s="52"/>
      <c r="NO210" s="52"/>
      <c r="NP210" s="52"/>
      <c r="NQ210" s="52"/>
      <c r="NR210" s="52"/>
      <c r="NS210" s="52"/>
      <c r="NT210" s="52"/>
      <c r="NU210" s="52"/>
      <c r="NV210" s="52"/>
      <c r="NW210" s="52"/>
      <c r="NX210" s="52"/>
      <c r="NY210" s="52"/>
      <c r="NZ210" s="52"/>
      <c r="OA210" s="52"/>
      <c r="OB210" s="52"/>
      <c r="OC210" s="52"/>
      <c r="OD210" s="52"/>
      <c r="OE210" s="52"/>
      <c r="OF210" s="52"/>
      <c r="OG210" s="52"/>
      <c r="OH210" s="52"/>
      <c r="OI210" s="52"/>
      <c r="OJ210" s="52"/>
      <c r="OK210" s="52"/>
      <c r="OL210" s="52"/>
      <c r="OM210" s="52"/>
      <c r="ON210" s="52"/>
      <c r="OO210" s="52"/>
      <c r="OP210" s="52"/>
      <c r="OQ210" s="52"/>
      <c r="OR210" s="52"/>
      <c r="OS210" s="52"/>
      <c r="OT210" s="52"/>
      <c r="OU210" s="52"/>
      <c r="OV210" s="52"/>
      <c r="OW210" s="52"/>
      <c r="OX210" s="52"/>
      <c r="OY210" s="52"/>
      <c r="OZ210" s="52"/>
      <c r="PA210" s="52"/>
      <c r="PB210" s="52"/>
      <c r="PC210" s="52"/>
      <c r="PD210" s="52"/>
      <c r="PE210" s="52"/>
      <c r="PF210" s="52"/>
      <c r="PG210" s="52"/>
      <c r="PH210" s="52"/>
      <c r="PI210" s="52"/>
      <c r="PJ210" s="52"/>
      <c r="PK210" s="52"/>
      <c r="PL210" s="52"/>
      <c r="PM210" s="52"/>
      <c r="PN210" s="52"/>
      <c r="PO210" s="52"/>
      <c r="PP210" s="52"/>
      <c r="PQ210" s="52"/>
      <c r="PR210" s="52"/>
      <c r="PS210" s="52"/>
      <c r="PT210" s="52"/>
      <c r="PU210" s="52"/>
      <c r="PV210" s="52"/>
      <c r="PW210" s="52"/>
      <c r="PX210" s="52"/>
      <c r="PY210" s="52"/>
      <c r="PZ210" s="52"/>
      <c r="QA210" s="52"/>
      <c r="QB210" s="52"/>
      <c r="QC210" s="52"/>
      <c r="QD210" s="52"/>
      <c r="QE210" s="52"/>
      <c r="QF210" s="52"/>
      <c r="QG210" s="52"/>
      <c r="QH210" s="52"/>
      <c r="QI210" s="52"/>
      <c r="QJ210" s="52"/>
      <c r="QK210" s="52"/>
      <c r="QL210" s="52"/>
      <c r="QM210" s="52"/>
      <c r="QN210" s="52"/>
      <c r="QO210" s="52"/>
      <c r="QP210" s="52"/>
      <c r="QQ210" s="52"/>
      <c r="QR210" s="52"/>
      <c r="QS210" s="52"/>
      <c r="QT210" s="52"/>
      <c r="QU210" s="52"/>
      <c r="QV210" s="52"/>
      <c r="QW210" s="52"/>
      <c r="QX210" s="52"/>
      <c r="QY210" s="52"/>
      <c r="QZ210" s="52"/>
      <c r="RA210" s="52"/>
      <c r="RB210" s="52"/>
      <c r="RC210" s="52"/>
      <c r="RD210" s="52"/>
      <c r="RE210" s="52"/>
      <c r="RF210" s="52"/>
      <c r="RG210" s="52"/>
      <c r="RH210" s="52"/>
      <c r="RI210" s="52"/>
      <c r="RJ210" s="52"/>
      <c r="RK210" s="52"/>
      <c r="RL210" s="52"/>
      <c r="RM210" s="52"/>
      <c r="RN210" s="52"/>
      <c r="RO210" s="52"/>
      <c r="RP210" s="52"/>
      <c r="RQ210" s="52"/>
      <c r="RR210" s="52"/>
      <c r="RS210" s="52"/>
      <c r="RT210" s="52"/>
      <c r="RU210" s="52"/>
      <c r="RV210" s="52"/>
      <c r="RW210" s="52"/>
      <c r="RX210" s="52"/>
      <c r="RY210" s="52"/>
      <c r="RZ210" s="52"/>
      <c r="SA210" s="52"/>
      <c r="SB210" s="52"/>
      <c r="SC210" s="52"/>
      <c r="SD210" s="52"/>
      <c r="SE210" s="52"/>
      <c r="SF210" s="52"/>
      <c r="SG210" s="52"/>
      <c r="SH210" s="52"/>
      <c r="SI210" s="52"/>
      <c r="SJ210" s="52"/>
      <c r="SK210" s="52"/>
      <c r="SL210" s="52"/>
      <c r="SM210" s="52"/>
      <c r="SN210" s="52"/>
      <c r="SO210" s="52"/>
      <c r="SP210" s="52"/>
      <c r="SQ210" s="52"/>
      <c r="SR210" s="52"/>
      <c r="SS210" s="52"/>
      <c r="ST210" s="52"/>
      <c r="SU210" s="52"/>
      <c r="SV210" s="52"/>
      <c r="SW210" s="52"/>
      <c r="SX210" s="52"/>
      <c r="SY210" s="52"/>
      <c r="SZ210" s="52"/>
      <c r="TA210" s="52"/>
      <c r="TB210" s="52"/>
      <c r="TC210" s="52"/>
      <c r="TD210" s="52"/>
      <c r="TE210" s="52"/>
      <c r="TF210" s="52"/>
      <c r="TG210" s="52"/>
      <c r="TH210" s="52"/>
      <c r="TI210" s="52"/>
      <c r="TJ210" s="52"/>
      <c r="TK210" s="52"/>
      <c r="TL210" s="52"/>
      <c r="TM210" s="52"/>
      <c r="TN210" s="52"/>
      <c r="TO210" s="52"/>
      <c r="TP210" s="52"/>
      <c r="TQ210" s="52"/>
      <c r="TR210" s="52"/>
      <c r="TS210" s="52"/>
      <c r="TT210" s="52"/>
      <c r="TU210" s="52"/>
      <c r="TV210" s="52"/>
      <c r="TW210" s="52"/>
      <c r="TX210" s="52"/>
      <c r="TY210" s="52"/>
      <c r="TZ210" s="52"/>
      <c r="UA210" s="52"/>
      <c r="UB210" s="52"/>
      <c r="UC210" s="52"/>
      <c r="UD210" s="52"/>
      <c r="UE210" s="52"/>
      <c r="UF210" s="52"/>
      <c r="UG210" s="52"/>
      <c r="UH210" s="52"/>
      <c r="UI210" s="52"/>
      <c r="UJ210" s="52"/>
      <c r="UK210" s="52"/>
      <c r="UL210" s="52"/>
      <c r="UM210" s="52"/>
      <c r="UN210" s="52"/>
      <c r="UO210" s="52"/>
      <c r="UP210" s="52"/>
      <c r="UQ210" s="52"/>
      <c r="UR210" s="52"/>
      <c r="US210" s="52"/>
      <c r="UT210" s="52"/>
      <c r="UU210" s="52"/>
      <c r="UV210" s="52"/>
      <c r="UW210" s="52"/>
      <c r="UX210" s="52"/>
      <c r="UY210" s="52"/>
      <c r="UZ210" s="52"/>
      <c r="VA210" s="52"/>
      <c r="VB210" s="52"/>
      <c r="VC210" s="52"/>
      <c r="VD210" s="52"/>
      <c r="VE210" s="52"/>
      <c r="VF210" s="52"/>
      <c r="VG210" s="52"/>
      <c r="VH210" s="52"/>
      <c r="VI210" s="52"/>
      <c r="VJ210" s="52"/>
      <c r="VK210" s="52"/>
      <c r="VL210" s="52"/>
      <c r="VM210" s="52"/>
      <c r="VN210" s="52"/>
      <c r="VO210" s="52"/>
      <c r="VP210" s="52"/>
      <c r="VQ210" s="52"/>
      <c r="VR210" s="52"/>
      <c r="VS210" s="52"/>
      <c r="VT210" s="52"/>
      <c r="VU210" s="52"/>
      <c r="VV210" s="52"/>
      <c r="VW210" s="52"/>
      <c r="VX210" s="52"/>
      <c r="VY210" s="52"/>
      <c r="VZ210" s="52"/>
      <c r="WA210" s="52"/>
      <c r="WB210" s="52"/>
      <c r="WC210" s="52"/>
      <c r="WD210" s="52"/>
      <c r="WE210" s="52"/>
      <c r="WF210" s="52"/>
      <c r="WG210" s="52"/>
      <c r="WH210" s="52"/>
      <c r="WI210" s="52"/>
      <c r="WJ210" s="52"/>
      <c r="WK210" s="52"/>
      <c r="WL210" s="52"/>
      <c r="WM210" s="52"/>
      <c r="WN210" s="52"/>
      <c r="WO210" s="52"/>
      <c r="WP210" s="52"/>
      <c r="WQ210" s="52"/>
      <c r="WR210" s="52"/>
      <c r="WS210" s="52"/>
      <c r="WT210" s="52"/>
      <c r="WU210" s="52"/>
      <c r="WV210" s="52"/>
      <c r="WW210" s="52"/>
      <c r="WX210" s="52"/>
      <c r="WY210" s="52"/>
      <c r="WZ210" s="52"/>
      <c r="XA210" s="52"/>
      <c r="XB210" s="52"/>
      <c r="XC210" s="52"/>
      <c r="XD210" s="52"/>
      <c r="XE210" s="52"/>
      <c r="XF210" s="52"/>
      <c r="XG210" s="52"/>
      <c r="XH210" s="52"/>
      <c r="XI210" s="52"/>
      <c r="XJ210" s="52"/>
      <c r="XK210" s="52"/>
      <c r="XL210" s="52"/>
      <c r="XM210" s="52"/>
      <c r="XN210" s="52"/>
      <c r="XO210" s="52"/>
      <c r="XP210" s="52"/>
      <c r="XQ210" s="52"/>
      <c r="XR210" s="52"/>
      <c r="XS210" s="52"/>
      <c r="XT210" s="52"/>
      <c r="XU210" s="52"/>
      <c r="XV210" s="52"/>
      <c r="XW210" s="52"/>
      <c r="XX210" s="52"/>
      <c r="XY210" s="52"/>
      <c r="XZ210" s="52"/>
      <c r="YA210" s="52"/>
      <c r="YB210" s="52"/>
      <c r="YC210" s="52"/>
      <c r="YD210" s="52"/>
      <c r="YE210" s="52"/>
      <c r="YF210" s="52"/>
      <c r="YG210" s="52"/>
      <c r="YH210" s="52"/>
      <c r="YI210" s="52"/>
      <c r="YJ210" s="52"/>
      <c r="YK210" s="52"/>
      <c r="YL210" s="52"/>
      <c r="YM210" s="52"/>
      <c r="YN210" s="52"/>
      <c r="YO210" s="52"/>
      <c r="YP210" s="52"/>
      <c r="YQ210" s="52"/>
      <c r="YR210" s="52"/>
      <c r="YS210" s="52"/>
    </row>
    <row r="211" spans="1:669" x14ac:dyDescent="0.25">
      <c r="A211" s="32" t="s">
        <v>134</v>
      </c>
      <c r="B211" s="74" t="s">
        <v>135</v>
      </c>
      <c r="C211" s="15" t="s">
        <v>67</v>
      </c>
      <c r="D211" s="15" t="s">
        <v>199</v>
      </c>
      <c r="E211" s="16">
        <v>44593</v>
      </c>
      <c r="F211" s="12" t="s">
        <v>100</v>
      </c>
      <c r="G211" s="146">
        <v>60000</v>
      </c>
      <c r="H211" s="147">
        <v>1722</v>
      </c>
      <c r="I211" s="146">
        <v>3486.68</v>
      </c>
      <c r="J211" s="146">
        <v>1824</v>
      </c>
      <c r="K211" s="146">
        <v>25</v>
      </c>
      <c r="L211" s="146">
        <v>7057.68</v>
      </c>
      <c r="M211" s="147">
        <v>52942.32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</row>
    <row r="212" spans="1:669" s="3" customFormat="1" ht="15.75" x14ac:dyDescent="0.25">
      <c r="A212" s="47" t="s">
        <v>13</v>
      </c>
      <c r="B212" s="67">
        <v>2</v>
      </c>
      <c r="C212" s="53"/>
      <c r="D212" s="53"/>
      <c r="E212" s="47"/>
      <c r="F212" s="47"/>
      <c r="G212" s="141">
        <f>SUM(G210:G211)</f>
        <v>160000</v>
      </c>
      <c r="H212" s="105">
        <f t="shared" ref="H212:M212" si="35">SUM(H210:H211)</f>
        <v>4592</v>
      </c>
      <c r="I212" s="141">
        <f>SUM(I210:I211)</f>
        <v>15592.050000000001</v>
      </c>
      <c r="J212" s="141">
        <f t="shared" si="35"/>
        <v>4864</v>
      </c>
      <c r="K212" s="141">
        <f>SUM(K210:K211)</f>
        <v>50</v>
      </c>
      <c r="L212" s="141">
        <f t="shared" si="35"/>
        <v>25098.05</v>
      </c>
      <c r="M212" s="141">
        <f t="shared" si="35"/>
        <v>134901.95000000001</v>
      </c>
      <c r="O212" s="12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</row>
    <row r="213" spans="1:669" s="3" customFormat="1" ht="15.75" x14ac:dyDescent="0.25">
      <c r="A213"/>
      <c r="E213"/>
      <c r="F213"/>
      <c r="G213" s="143"/>
      <c r="H213" s="104"/>
      <c r="I213" s="143"/>
      <c r="J213" s="143"/>
      <c r="K213" s="143"/>
      <c r="L213" s="143"/>
      <c r="M213" s="104"/>
      <c r="O213" s="12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</row>
    <row r="214" spans="1:669" s="3" customFormat="1" ht="15.75" x14ac:dyDescent="0.25">
      <c r="A214" s="29" t="s">
        <v>136</v>
      </c>
      <c r="B214" s="13"/>
      <c r="C214" s="15"/>
      <c r="D214" s="15"/>
      <c r="E214" s="16"/>
      <c r="F214" s="12"/>
      <c r="G214" s="146"/>
      <c r="H214" s="147"/>
      <c r="I214" s="146"/>
      <c r="J214" s="146"/>
      <c r="K214" s="146"/>
      <c r="L214" s="146"/>
      <c r="M214" s="147"/>
      <c r="O214" s="12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</row>
    <row r="215" spans="1:669" s="3" customFormat="1" ht="15.75" x14ac:dyDescent="0.25">
      <c r="A215" s="32" t="s">
        <v>137</v>
      </c>
      <c r="B215" s="25" t="s">
        <v>116</v>
      </c>
      <c r="C215" s="15" t="s">
        <v>66</v>
      </c>
      <c r="D215" s="15" t="s">
        <v>199</v>
      </c>
      <c r="E215" s="16">
        <v>44593</v>
      </c>
      <c r="F215" s="12" t="s">
        <v>100</v>
      </c>
      <c r="G215" s="146">
        <v>80000</v>
      </c>
      <c r="H215" s="147">
        <v>2296</v>
      </c>
      <c r="I215" s="146">
        <v>7400.87</v>
      </c>
      <c r="J215" s="146">
        <v>2432</v>
      </c>
      <c r="K215" s="146">
        <v>25</v>
      </c>
      <c r="L215" s="146">
        <v>12153.87</v>
      </c>
      <c r="M215" s="147">
        <v>67846.13</v>
      </c>
      <c r="O215" s="12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</row>
    <row r="216" spans="1:669" s="3" customFormat="1" ht="15.75" x14ac:dyDescent="0.25">
      <c r="A216" s="32" t="s">
        <v>165</v>
      </c>
      <c r="B216" s="25" t="s">
        <v>15</v>
      </c>
      <c r="C216" s="15" t="s">
        <v>67</v>
      </c>
      <c r="D216" s="15" t="s">
        <v>199</v>
      </c>
      <c r="E216" s="16">
        <v>44652</v>
      </c>
      <c r="F216" s="12" t="s">
        <v>100</v>
      </c>
      <c r="G216" s="146">
        <v>60000</v>
      </c>
      <c r="H216" s="147">
        <v>1722</v>
      </c>
      <c r="I216" s="146">
        <v>3486.68</v>
      </c>
      <c r="J216" s="146">
        <v>1824</v>
      </c>
      <c r="K216" s="146">
        <v>25</v>
      </c>
      <c r="L216" s="146">
        <v>7057.68</v>
      </c>
      <c r="M216" s="147">
        <v>52942.32</v>
      </c>
      <c r="O216" s="12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</row>
    <row r="217" spans="1:669" s="3" customFormat="1" ht="15.75" x14ac:dyDescent="0.25">
      <c r="A217" s="32" t="s">
        <v>210</v>
      </c>
      <c r="B217" s="25" t="s">
        <v>211</v>
      </c>
      <c r="C217" s="15" t="s">
        <v>66</v>
      </c>
      <c r="D217" s="15" t="s">
        <v>199</v>
      </c>
      <c r="E217" s="16">
        <v>44805</v>
      </c>
      <c r="F217" s="12" t="s">
        <v>100</v>
      </c>
      <c r="G217" s="146">
        <v>50000</v>
      </c>
      <c r="H217" s="147">
        <v>1435</v>
      </c>
      <c r="I217" s="146">
        <v>1854</v>
      </c>
      <c r="J217" s="146">
        <v>1520</v>
      </c>
      <c r="K217" s="146">
        <v>25</v>
      </c>
      <c r="L217" s="146">
        <v>4834</v>
      </c>
      <c r="M217" s="147">
        <v>45166</v>
      </c>
      <c r="O217" s="12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</row>
    <row r="218" spans="1:669" s="3" customFormat="1" ht="15.75" x14ac:dyDescent="0.25">
      <c r="A218" s="74" t="s">
        <v>201</v>
      </c>
      <c r="B218" s="151" t="s">
        <v>16</v>
      </c>
      <c r="C218" s="124" t="s">
        <v>67</v>
      </c>
      <c r="D218" s="76" t="s">
        <v>199</v>
      </c>
      <c r="E218" s="77">
        <v>44718</v>
      </c>
      <c r="F218" s="75" t="s">
        <v>100</v>
      </c>
      <c r="G218" s="146">
        <v>40000</v>
      </c>
      <c r="H218" s="147">
        <v>1148</v>
      </c>
      <c r="I218" s="146">
        <v>442.65</v>
      </c>
      <c r="J218" s="146">
        <v>1216</v>
      </c>
      <c r="K218" s="146">
        <v>25</v>
      </c>
      <c r="L218" s="146">
        <v>2831.65</v>
      </c>
      <c r="M218" s="147">
        <v>37168.35</v>
      </c>
      <c r="O218" s="12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</row>
    <row r="219" spans="1:669" s="3" customFormat="1" ht="15.75" x14ac:dyDescent="0.25">
      <c r="A219" s="32" t="s">
        <v>202</v>
      </c>
      <c r="B219" s="25" t="s">
        <v>15</v>
      </c>
      <c r="C219" s="15" t="s">
        <v>66</v>
      </c>
      <c r="D219" s="15" t="s">
        <v>199</v>
      </c>
      <c r="E219" s="16">
        <v>44713</v>
      </c>
      <c r="F219" s="12" t="s">
        <v>100</v>
      </c>
      <c r="G219" s="146">
        <v>60000</v>
      </c>
      <c r="H219" s="147">
        <v>1722</v>
      </c>
      <c r="I219" s="146">
        <v>3486.68</v>
      </c>
      <c r="J219" s="146">
        <v>1824</v>
      </c>
      <c r="K219" s="146">
        <v>25</v>
      </c>
      <c r="L219" s="146">
        <v>7057.68</v>
      </c>
      <c r="M219" s="147">
        <v>52942.32</v>
      </c>
      <c r="O219" s="12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</row>
    <row r="220" spans="1:669" s="3" customFormat="1" ht="15.75" x14ac:dyDescent="0.25">
      <c r="A220" s="47" t="s">
        <v>13</v>
      </c>
      <c r="B220" s="67">
        <v>5</v>
      </c>
      <c r="C220" s="67"/>
      <c r="D220" s="67"/>
      <c r="E220" s="47"/>
      <c r="F220" s="47"/>
      <c r="G220" s="141">
        <f>G215+G216+G218+G219+G217</f>
        <v>290000</v>
      </c>
      <c r="H220" s="105">
        <f>H215+H216+H219+H218+H217</f>
        <v>8323</v>
      </c>
      <c r="I220" s="141">
        <f>I215+I216+I219+I218+I217</f>
        <v>16670.879999999997</v>
      </c>
      <c r="J220" s="141">
        <f>J215+J216+J219+J218+J217</f>
        <v>8816</v>
      </c>
      <c r="K220" s="141">
        <f>SUM(K215:K219)</f>
        <v>125</v>
      </c>
      <c r="L220" s="141">
        <f>L215+L216+L219+L218+L217</f>
        <v>33934.880000000005</v>
      </c>
      <c r="M220" s="105">
        <f>M215+M216+M218+M219+M217</f>
        <v>256065.12000000002</v>
      </c>
      <c r="O220" s="12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</row>
    <row r="221" spans="1:669" s="58" customFormat="1" ht="15.75" x14ac:dyDescent="0.25">
      <c r="A221"/>
      <c r="B221" s="3"/>
      <c r="C221" s="3"/>
      <c r="D221" s="3"/>
      <c r="E221"/>
      <c r="F221"/>
      <c r="G221" s="143"/>
      <c r="H221" s="104"/>
      <c r="I221" s="143"/>
      <c r="J221" s="143"/>
      <c r="K221" s="143"/>
      <c r="L221" s="143"/>
      <c r="M221" s="104"/>
      <c r="N221" s="12"/>
      <c r="O221" s="12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 s="52"/>
      <c r="NC221" s="52"/>
      <c r="ND221" s="52"/>
      <c r="NE221" s="52"/>
      <c r="NF221" s="52"/>
      <c r="NG221" s="52"/>
      <c r="NH221" s="52"/>
      <c r="NI221" s="52"/>
      <c r="NJ221" s="52"/>
      <c r="NK221" s="52"/>
      <c r="NL221" s="52"/>
      <c r="NM221" s="52"/>
      <c r="NN221" s="52"/>
      <c r="NO221" s="52"/>
      <c r="NP221" s="52"/>
      <c r="NQ221" s="52"/>
      <c r="NR221" s="52"/>
      <c r="NS221" s="52"/>
      <c r="NT221" s="52"/>
      <c r="NU221" s="52"/>
      <c r="NV221" s="52"/>
      <c r="NW221" s="52"/>
      <c r="NX221" s="52"/>
      <c r="NY221" s="52"/>
      <c r="NZ221" s="52"/>
      <c r="OA221" s="52"/>
      <c r="OB221" s="52"/>
      <c r="OC221" s="52"/>
      <c r="OD221" s="52"/>
      <c r="OE221" s="52"/>
      <c r="OF221" s="52"/>
      <c r="OG221" s="52"/>
      <c r="OH221" s="52"/>
      <c r="OI221" s="52"/>
      <c r="OJ221" s="52"/>
      <c r="OK221" s="52"/>
      <c r="OL221" s="52"/>
      <c r="OM221" s="52"/>
      <c r="ON221" s="52"/>
      <c r="OO221" s="52"/>
      <c r="OP221" s="52"/>
      <c r="OQ221" s="52"/>
      <c r="OR221" s="52"/>
      <c r="OS221" s="52"/>
      <c r="OT221" s="52"/>
      <c r="OU221" s="52"/>
      <c r="OV221" s="52"/>
      <c r="OW221" s="52"/>
      <c r="OX221" s="52"/>
      <c r="OY221" s="52"/>
      <c r="OZ221" s="52"/>
      <c r="PA221" s="52"/>
      <c r="PB221" s="52"/>
      <c r="PC221" s="52"/>
      <c r="PD221" s="52"/>
      <c r="PE221" s="52"/>
      <c r="PF221" s="52"/>
      <c r="PG221" s="52"/>
      <c r="PH221" s="52"/>
      <c r="PI221" s="52"/>
      <c r="PJ221" s="52"/>
      <c r="PK221" s="52"/>
      <c r="PL221" s="52"/>
      <c r="PM221" s="52"/>
      <c r="PN221" s="52"/>
      <c r="PO221" s="52"/>
      <c r="PP221" s="52"/>
      <c r="PQ221" s="52"/>
      <c r="PR221" s="52"/>
      <c r="PS221" s="52"/>
      <c r="PT221" s="52"/>
      <c r="PU221" s="52"/>
      <c r="PV221" s="52"/>
      <c r="PW221" s="52"/>
      <c r="PX221" s="52"/>
      <c r="PY221" s="52"/>
      <c r="PZ221" s="52"/>
      <c r="QA221" s="52"/>
      <c r="QB221" s="52"/>
      <c r="QC221" s="52"/>
      <c r="QD221" s="52"/>
      <c r="QE221" s="52"/>
      <c r="QF221" s="52"/>
      <c r="QG221" s="52"/>
      <c r="QH221" s="52"/>
      <c r="QI221" s="52"/>
      <c r="QJ221" s="52"/>
      <c r="QK221" s="52"/>
      <c r="QL221" s="52"/>
      <c r="QM221" s="52"/>
      <c r="QN221" s="52"/>
      <c r="QO221" s="52"/>
      <c r="QP221" s="52"/>
      <c r="QQ221" s="52"/>
      <c r="QR221" s="52"/>
      <c r="QS221" s="52"/>
      <c r="QT221" s="52"/>
      <c r="QU221" s="52"/>
      <c r="QV221" s="52"/>
      <c r="QW221" s="52"/>
      <c r="QX221" s="52"/>
      <c r="QY221" s="52"/>
      <c r="QZ221" s="52"/>
      <c r="RA221" s="52"/>
      <c r="RB221" s="52"/>
      <c r="RC221" s="52"/>
      <c r="RD221" s="52"/>
      <c r="RE221" s="52"/>
      <c r="RF221" s="52"/>
      <c r="RG221" s="52"/>
      <c r="RH221" s="52"/>
      <c r="RI221" s="52"/>
      <c r="RJ221" s="52"/>
      <c r="RK221" s="52"/>
      <c r="RL221" s="52"/>
      <c r="RM221" s="52"/>
      <c r="RN221" s="52"/>
      <c r="RO221" s="52"/>
      <c r="RP221" s="52"/>
      <c r="RQ221" s="52"/>
      <c r="RR221" s="52"/>
      <c r="RS221" s="52"/>
      <c r="RT221" s="52"/>
      <c r="RU221" s="52"/>
      <c r="RV221" s="52"/>
      <c r="RW221" s="52"/>
      <c r="RX221" s="52"/>
      <c r="RY221" s="52"/>
      <c r="RZ221" s="52"/>
      <c r="SA221" s="52"/>
      <c r="SB221" s="52"/>
      <c r="SC221" s="52"/>
      <c r="SD221" s="52"/>
      <c r="SE221" s="52"/>
      <c r="SF221" s="52"/>
      <c r="SG221" s="52"/>
      <c r="SH221" s="52"/>
      <c r="SI221" s="52"/>
      <c r="SJ221" s="52"/>
      <c r="SK221" s="52"/>
      <c r="SL221" s="52"/>
      <c r="SM221" s="52"/>
      <c r="SN221" s="52"/>
      <c r="SO221" s="52"/>
      <c r="SP221" s="52"/>
      <c r="SQ221" s="52"/>
      <c r="SR221" s="52"/>
      <c r="SS221" s="52"/>
      <c r="ST221" s="52"/>
      <c r="SU221" s="52"/>
      <c r="SV221" s="52"/>
      <c r="SW221" s="52"/>
      <c r="SX221" s="52"/>
      <c r="SY221" s="52"/>
      <c r="SZ221" s="52"/>
      <c r="TA221" s="52"/>
      <c r="TB221" s="52"/>
      <c r="TC221" s="52"/>
      <c r="TD221" s="52"/>
      <c r="TE221" s="52"/>
      <c r="TF221" s="52"/>
      <c r="TG221" s="52"/>
      <c r="TH221" s="52"/>
      <c r="TI221" s="52"/>
      <c r="TJ221" s="52"/>
      <c r="TK221" s="52"/>
      <c r="TL221" s="52"/>
      <c r="TM221" s="52"/>
      <c r="TN221" s="52"/>
      <c r="TO221" s="52"/>
      <c r="TP221" s="52"/>
      <c r="TQ221" s="52"/>
      <c r="TR221" s="52"/>
      <c r="TS221" s="52"/>
      <c r="TT221" s="52"/>
      <c r="TU221" s="52"/>
      <c r="TV221" s="52"/>
      <c r="TW221" s="52"/>
      <c r="TX221" s="52"/>
      <c r="TY221" s="52"/>
      <c r="TZ221" s="52"/>
      <c r="UA221" s="52"/>
      <c r="UB221" s="52"/>
      <c r="UC221" s="52"/>
      <c r="UD221" s="52"/>
      <c r="UE221" s="52"/>
      <c r="UF221" s="52"/>
      <c r="UG221" s="52"/>
      <c r="UH221" s="52"/>
      <c r="UI221" s="52"/>
      <c r="UJ221" s="52"/>
      <c r="UK221" s="52"/>
      <c r="UL221" s="52"/>
      <c r="UM221" s="52"/>
      <c r="UN221" s="52"/>
      <c r="UO221" s="52"/>
      <c r="UP221" s="52"/>
      <c r="UQ221" s="52"/>
      <c r="UR221" s="52"/>
      <c r="US221" s="52"/>
      <c r="UT221" s="52"/>
      <c r="UU221" s="52"/>
      <c r="UV221" s="52"/>
      <c r="UW221" s="52"/>
      <c r="UX221" s="52"/>
      <c r="UY221" s="52"/>
      <c r="UZ221" s="52"/>
      <c r="VA221" s="52"/>
      <c r="VB221" s="52"/>
      <c r="VC221" s="52"/>
      <c r="VD221" s="52"/>
      <c r="VE221" s="52"/>
      <c r="VF221" s="52"/>
      <c r="VG221" s="52"/>
      <c r="VH221" s="52"/>
      <c r="VI221" s="52"/>
      <c r="VJ221" s="52"/>
      <c r="VK221" s="52"/>
      <c r="VL221" s="52"/>
      <c r="VM221" s="52"/>
      <c r="VN221" s="52"/>
      <c r="VO221" s="52"/>
      <c r="VP221" s="52"/>
      <c r="VQ221" s="52"/>
      <c r="VR221" s="52"/>
      <c r="VS221" s="52"/>
      <c r="VT221" s="52"/>
      <c r="VU221" s="52"/>
      <c r="VV221" s="52"/>
      <c r="VW221" s="52"/>
      <c r="VX221" s="52"/>
      <c r="VY221" s="52"/>
      <c r="VZ221" s="52"/>
      <c r="WA221" s="52"/>
      <c r="WB221" s="52"/>
      <c r="WC221" s="52"/>
      <c r="WD221" s="52"/>
      <c r="WE221" s="52"/>
      <c r="WF221" s="52"/>
      <c r="WG221" s="52"/>
      <c r="WH221" s="52"/>
      <c r="WI221" s="52"/>
      <c r="WJ221" s="52"/>
      <c r="WK221" s="52"/>
      <c r="WL221" s="52"/>
      <c r="WM221" s="52"/>
      <c r="WN221" s="52"/>
      <c r="WO221" s="52"/>
      <c r="WP221" s="52"/>
      <c r="WQ221" s="52"/>
      <c r="WR221" s="52"/>
      <c r="WS221" s="52"/>
      <c r="WT221" s="52"/>
      <c r="WU221" s="52"/>
      <c r="WV221" s="52"/>
      <c r="WW221" s="52"/>
      <c r="WX221" s="52"/>
      <c r="WY221" s="52"/>
      <c r="WZ221" s="52"/>
      <c r="XA221" s="52"/>
      <c r="XB221" s="52"/>
      <c r="XC221" s="52"/>
      <c r="XD221" s="52"/>
      <c r="XE221" s="52"/>
      <c r="XF221" s="52"/>
      <c r="XG221" s="52"/>
      <c r="XH221" s="52"/>
      <c r="XI221" s="52"/>
      <c r="XJ221" s="52"/>
      <c r="XK221" s="52"/>
      <c r="XL221" s="52"/>
      <c r="XM221" s="52"/>
      <c r="XN221" s="52"/>
      <c r="XO221" s="52"/>
      <c r="XP221" s="52"/>
      <c r="XQ221" s="52"/>
      <c r="XR221" s="52"/>
      <c r="XS221" s="52"/>
      <c r="XT221" s="52"/>
      <c r="XU221" s="52"/>
      <c r="XV221" s="52"/>
      <c r="XW221" s="52"/>
      <c r="XX221" s="52"/>
      <c r="XY221" s="52"/>
      <c r="XZ221" s="52"/>
      <c r="YA221" s="52"/>
      <c r="YB221" s="52"/>
      <c r="YC221" s="52"/>
      <c r="YD221" s="52"/>
      <c r="YE221" s="52"/>
      <c r="YF221" s="52"/>
      <c r="YG221" s="52"/>
      <c r="YH221" s="52"/>
      <c r="YI221" s="52"/>
      <c r="YJ221" s="52"/>
      <c r="YK221" s="52"/>
      <c r="YL221" s="52"/>
      <c r="YM221" s="52"/>
      <c r="YN221" s="52"/>
      <c r="YO221" s="52"/>
      <c r="YP221" s="52"/>
      <c r="YQ221" s="52"/>
      <c r="YR221" s="52"/>
      <c r="YS221" s="52"/>
    </row>
    <row r="222" spans="1:669" s="12" customFormat="1" ht="15.75" x14ac:dyDescent="0.25">
      <c r="A222" s="56" t="s">
        <v>161</v>
      </c>
      <c r="B222" s="85"/>
      <c r="C222" s="40"/>
      <c r="D222" s="40"/>
      <c r="E222" s="40"/>
      <c r="F222" s="40"/>
      <c r="G222" s="99"/>
      <c r="H222" s="99"/>
      <c r="I222" s="99"/>
      <c r="J222" s="99"/>
      <c r="K222" s="99"/>
      <c r="L222" s="99"/>
      <c r="M222" s="99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  <c r="TF222" s="32"/>
      <c r="TG222" s="32"/>
      <c r="TH222" s="32"/>
      <c r="TI222" s="32"/>
      <c r="TJ222" s="32"/>
      <c r="TK222" s="32"/>
      <c r="TL222" s="32"/>
      <c r="TM222" s="32"/>
      <c r="TN222" s="32"/>
      <c r="TO222" s="32"/>
      <c r="TP222" s="32"/>
      <c r="TQ222" s="32"/>
      <c r="TR222" s="32"/>
      <c r="TS222" s="32"/>
      <c r="TT222" s="32"/>
      <c r="TU222" s="32"/>
      <c r="TV222" s="32"/>
      <c r="TW222" s="32"/>
      <c r="TX222" s="32"/>
      <c r="TY222" s="32"/>
      <c r="TZ222" s="32"/>
      <c r="UA222" s="32"/>
      <c r="UB222" s="32"/>
      <c r="UC222" s="32"/>
      <c r="UD222" s="32"/>
      <c r="UE222" s="32"/>
      <c r="UF222" s="32"/>
      <c r="UG222" s="32"/>
      <c r="UH222" s="32"/>
      <c r="UI222" s="32"/>
      <c r="UJ222" s="32"/>
      <c r="UK222" s="32"/>
      <c r="UL222" s="32"/>
      <c r="UM222" s="32"/>
      <c r="UN222" s="32"/>
      <c r="UO222" s="32"/>
      <c r="UP222" s="32"/>
      <c r="UQ222" s="32"/>
      <c r="UR222" s="32"/>
      <c r="US222" s="32"/>
      <c r="UT222" s="32"/>
      <c r="UU222" s="32"/>
      <c r="UV222" s="32"/>
      <c r="UW222" s="32"/>
      <c r="UX222" s="32"/>
      <c r="UY222" s="32"/>
      <c r="UZ222" s="32"/>
      <c r="VA222" s="32"/>
      <c r="VB222" s="32"/>
      <c r="VC222" s="32"/>
      <c r="VD222" s="32"/>
      <c r="VE222" s="32"/>
      <c r="VF222" s="32"/>
      <c r="VG222" s="32"/>
      <c r="VH222" s="32"/>
      <c r="VI222" s="32"/>
      <c r="VJ222" s="32"/>
      <c r="VK222" s="32"/>
      <c r="VL222" s="32"/>
      <c r="VM222" s="32"/>
      <c r="VN222" s="32"/>
      <c r="VO222" s="32"/>
      <c r="VP222" s="32"/>
      <c r="VQ222" s="32"/>
      <c r="VR222" s="32"/>
      <c r="VS222" s="32"/>
      <c r="VT222" s="32"/>
      <c r="VU222" s="32"/>
      <c r="VV222" s="32"/>
      <c r="VW222" s="32"/>
      <c r="VX222" s="32"/>
      <c r="VY222" s="32"/>
      <c r="VZ222" s="32"/>
      <c r="WA222" s="32"/>
      <c r="WB222" s="32"/>
      <c r="WC222" s="32"/>
      <c r="WD222" s="32"/>
      <c r="WE222" s="32"/>
      <c r="WF222" s="32"/>
      <c r="WG222" s="32"/>
      <c r="WH222" s="32"/>
      <c r="WI222" s="32"/>
      <c r="WJ222" s="32"/>
      <c r="WK222" s="32"/>
      <c r="WL222" s="32"/>
      <c r="WM222" s="32"/>
      <c r="WN222" s="32"/>
      <c r="WO222" s="32"/>
      <c r="WP222" s="32"/>
      <c r="WQ222" s="32"/>
      <c r="WR222" s="32"/>
      <c r="WS222" s="32"/>
      <c r="WT222" s="32"/>
      <c r="WU222" s="32"/>
      <c r="WV222" s="32"/>
      <c r="WW222" s="32"/>
      <c r="WX222" s="32"/>
      <c r="WY222" s="32"/>
      <c r="WZ222" s="32"/>
      <c r="XA222" s="32"/>
      <c r="XB222" s="32"/>
      <c r="XC222" s="32"/>
      <c r="XD222" s="32"/>
      <c r="XE222" s="32"/>
      <c r="XF222" s="32"/>
      <c r="XG222" s="32"/>
      <c r="XH222" s="32"/>
      <c r="XI222" s="32"/>
      <c r="XJ222" s="32"/>
      <c r="XK222" s="32"/>
      <c r="XL222" s="32"/>
      <c r="XM222" s="32"/>
      <c r="XN222" s="32"/>
      <c r="XO222" s="32"/>
      <c r="XP222" s="32"/>
      <c r="XQ222" s="32"/>
      <c r="XR222" s="32"/>
      <c r="XS222" s="32"/>
      <c r="XT222" s="32"/>
      <c r="XU222" s="32"/>
      <c r="XV222" s="32"/>
      <c r="XW222" s="32"/>
      <c r="XX222" s="32"/>
      <c r="XY222" s="32"/>
      <c r="XZ222" s="32"/>
      <c r="YA222" s="32"/>
      <c r="YB222" s="32"/>
      <c r="YC222" s="32"/>
      <c r="YD222" s="32"/>
      <c r="YE222" s="32"/>
      <c r="YF222" s="32"/>
      <c r="YG222" s="32"/>
      <c r="YH222" s="32"/>
      <c r="YI222" s="32"/>
      <c r="YJ222" s="32"/>
      <c r="YK222" s="32"/>
      <c r="YL222" s="32"/>
      <c r="YM222" s="32"/>
      <c r="YN222" s="32"/>
      <c r="YO222" s="32"/>
      <c r="YP222" s="32"/>
      <c r="YQ222" s="32"/>
      <c r="YR222" s="32"/>
      <c r="YS222" s="32"/>
    </row>
    <row r="223" spans="1:669" s="12" customFormat="1" ht="15.75" x14ac:dyDescent="0.25">
      <c r="A223" s="74" t="s">
        <v>162</v>
      </c>
      <c r="B223" s="151" t="s">
        <v>159</v>
      </c>
      <c r="C223" s="75" t="s">
        <v>66</v>
      </c>
      <c r="D223" s="75" t="s">
        <v>199</v>
      </c>
      <c r="E223" s="76">
        <v>44470</v>
      </c>
      <c r="F223" s="77" t="s">
        <v>100</v>
      </c>
      <c r="G223" s="138">
        <v>60000</v>
      </c>
      <c r="H223" s="138">
        <v>1722</v>
      </c>
      <c r="I223" s="138">
        <v>3486.68</v>
      </c>
      <c r="J223" s="96">
        <v>1824</v>
      </c>
      <c r="K223" s="138">
        <v>803.8</v>
      </c>
      <c r="L223" s="138">
        <f>SUM(H223:K223)</f>
        <v>7836.4800000000005</v>
      </c>
      <c r="M223" s="138">
        <v>52163.519999999997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  <c r="RP223" s="32"/>
      <c r="RQ223" s="32"/>
      <c r="RR223" s="32"/>
      <c r="RS223" s="32"/>
      <c r="RT223" s="32"/>
      <c r="RU223" s="32"/>
      <c r="RV223" s="32"/>
      <c r="RW223" s="32"/>
      <c r="RX223" s="32"/>
      <c r="RY223" s="32"/>
      <c r="RZ223" s="32"/>
      <c r="SA223" s="32"/>
      <c r="SB223" s="32"/>
      <c r="SC223" s="32"/>
      <c r="SD223" s="32"/>
      <c r="SE223" s="32"/>
      <c r="SF223" s="32"/>
      <c r="SG223" s="32"/>
      <c r="SH223" s="32"/>
      <c r="SI223" s="32"/>
      <c r="SJ223" s="32"/>
      <c r="SK223" s="32"/>
      <c r="SL223" s="32"/>
      <c r="SM223" s="32"/>
      <c r="SN223" s="32"/>
      <c r="SO223" s="32"/>
      <c r="SP223" s="32"/>
      <c r="SQ223" s="32"/>
      <c r="SR223" s="32"/>
      <c r="SS223" s="32"/>
      <c r="ST223" s="32"/>
      <c r="SU223" s="32"/>
      <c r="SV223" s="32"/>
      <c r="SW223" s="32"/>
      <c r="SX223" s="32"/>
      <c r="SY223" s="32"/>
      <c r="SZ223" s="32"/>
      <c r="TA223" s="32"/>
      <c r="TB223" s="32"/>
      <c r="TC223" s="32"/>
      <c r="TD223" s="32"/>
      <c r="TE223" s="32"/>
      <c r="TF223" s="32"/>
      <c r="TG223" s="32"/>
      <c r="TH223" s="32"/>
      <c r="TI223" s="32"/>
      <c r="TJ223" s="32"/>
      <c r="TK223" s="32"/>
      <c r="TL223" s="32"/>
      <c r="TM223" s="32"/>
      <c r="TN223" s="32"/>
      <c r="TO223" s="32"/>
      <c r="TP223" s="32"/>
      <c r="TQ223" s="32"/>
      <c r="TR223" s="32"/>
      <c r="TS223" s="32"/>
      <c r="TT223" s="32"/>
      <c r="TU223" s="32"/>
      <c r="TV223" s="32"/>
      <c r="TW223" s="32"/>
      <c r="TX223" s="32"/>
      <c r="TY223" s="32"/>
      <c r="TZ223" s="32"/>
      <c r="UA223" s="32"/>
      <c r="UB223" s="32"/>
      <c r="UC223" s="32"/>
      <c r="UD223" s="32"/>
      <c r="UE223" s="32"/>
      <c r="UF223" s="32"/>
      <c r="UG223" s="32"/>
      <c r="UH223" s="32"/>
      <c r="UI223" s="32"/>
      <c r="UJ223" s="32"/>
      <c r="UK223" s="32"/>
      <c r="UL223" s="32"/>
      <c r="UM223" s="32"/>
      <c r="UN223" s="32"/>
      <c r="UO223" s="32"/>
      <c r="UP223" s="32"/>
      <c r="UQ223" s="32"/>
      <c r="UR223" s="32"/>
      <c r="US223" s="32"/>
      <c r="UT223" s="32"/>
      <c r="UU223" s="32"/>
      <c r="UV223" s="32"/>
      <c r="UW223" s="32"/>
      <c r="UX223" s="32"/>
      <c r="UY223" s="32"/>
      <c r="UZ223" s="32"/>
      <c r="VA223" s="32"/>
      <c r="VB223" s="32"/>
      <c r="VC223" s="32"/>
      <c r="VD223" s="32"/>
      <c r="VE223" s="32"/>
      <c r="VF223" s="32"/>
      <c r="VG223" s="32"/>
      <c r="VH223" s="32"/>
      <c r="VI223" s="32"/>
      <c r="VJ223" s="32"/>
      <c r="VK223" s="32"/>
      <c r="VL223" s="32"/>
      <c r="VM223" s="32"/>
      <c r="VN223" s="32"/>
      <c r="VO223" s="32"/>
      <c r="VP223" s="32"/>
      <c r="VQ223" s="32"/>
      <c r="VR223" s="32"/>
      <c r="VS223" s="32"/>
      <c r="VT223" s="32"/>
      <c r="VU223" s="32"/>
      <c r="VV223" s="32"/>
      <c r="VW223" s="32"/>
      <c r="VX223" s="32"/>
      <c r="VY223" s="32"/>
      <c r="VZ223" s="32"/>
      <c r="WA223" s="32"/>
      <c r="WB223" s="32"/>
      <c r="WC223" s="32"/>
      <c r="WD223" s="32"/>
      <c r="WE223" s="32"/>
      <c r="WF223" s="32"/>
      <c r="WG223" s="32"/>
      <c r="WH223" s="32"/>
      <c r="WI223" s="32"/>
      <c r="WJ223" s="32"/>
      <c r="WK223" s="32"/>
      <c r="WL223" s="32"/>
      <c r="WM223" s="32"/>
      <c r="WN223" s="32"/>
      <c r="WO223" s="32"/>
      <c r="WP223" s="32"/>
      <c r="WQ223" s="32"/>
      <c r="WR223" s="32"/>
      <c r="WS223" s="32"/>
      <c r="WT223" s="32"/>
      <c r="WU223" s="32"/>
      <c r="WV223" s="32"/>
      <c r="WW223" s="32"/>
      <c r="WX223" s="32"/>
      <c r="WY223" s="32"/>
      <c r="WZ223" s="32"/>
      <c r="XA223" s="32"/>
      <c r="XB223" s="32"/>
      <c r="XC223" s="32"/>
      <c r="XD223" s="32"/>
      <c r="XE223" s="32"/>
      <c r="XF223" s="32"/>
      <c r="XG223" s="32"/>
      <c r="XH223" s="32"/>
      <c r="XI223" s="32"/>
      <c r="XJ223" s="32"/>
      <c r="XK223" s="32"/>
      <c r="XL223" s="32"/>
      <c r="XM223" s="32"/>
      <c r="XN223" s="32"/>
      <c r="XO223" s="32"/>
      <c r="XP223" s="32"/>
      <c r="XQ223" s="32"/>
      <c r="XR223" s="32"/>
      <c r="XS223" s="32"/>
      <c r="XT223" s="32"/>
      <c r="XU223" s="32"/>
      <c r="XV223" s="32"/>
      <c r="XW223" s="32"/>
      <c r="XX223" s="32"/>
      <c r="XY223" s="32"/>
      <c r="XZ223" s="32"/>
      <c r="YA223" s="32"/>
      <c r="YB223" s="32"/>
      <c r="YC223" s="32"/>
      <c r="YD223" s="32"/>
      <c r="YE223" s="32"/>
      <c r="YF223" s="32"/>
      <c r="YG223" s="32"/>
      <c r="YH223" s="32"/>
      <c r="YI223" s="32"/>
      <c r="YJ223" s="32"/>
      <c r="YK223" s="32"/>
      <c r="YL223" s="32"/>
      <c r="YM223" s="32"/>
      <c r="YN223" s="32"/>
      <c r="YO223" s="32"/>
      <c r="YP223" s="32"/>
      <c r="YQ223" s="32"/>
      <c r="YR223" s="32"/>
      <c r="YS223" s="32"/>
    </row>
    <row r="224" spans="1:669" s="12" customFormat="1" ht="15.75" x14ac:dyDescent="0.25">
      <c r="A224" s="74" t="s">
        <v>163</v>
      </c>
      <c r="B224" s="151" t="s">
        <v>159</v>
      </c>
      <c r="C224" s="75" t="s">
        <v>67</v>
      </c>
      <c r="D224" s="75" t="s">
        <v>199</v>
      </c>
      <c r="E224" s="76">
        <v>44593</v>
      </c>
      <c r="F224" s="77" t="s">
        <v>100</v>
      </c>
      <c r="G224" s="138">
        <v>76000</v>
      </c>
      <c r="H224" s="138">
        <v>2181.1999999999998</v>
      </c>
      <c r="I224" s="138">
        <v>6497.56</v>
      </c>
      <c r="J224" s="96">
        <v>2310.4</v>
      </c>
      <c r="K224" s="138">
        <v>25</v>
      </c>
      <c r="L224" s="138">
        <v>11014.16</v>
      </c>
      <c r="M224" s="138">
        <v>64985.84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  <c r="TH224" s="32"/>
      <c r="TI224" s="32"/>
      <c r="TJ224" s="32"/>
      <c r="TK224" s="32"/>
      <c r="TL224" s="32"/>
      <c r="TM224" s="32"/>
      <c r="TN224" s="32"/>
      <c r="TO224" s="32"/>
      <c r="TP224" s="32"/>
      <c r="TQ224" s="32"/>
      <c r="TR224" s="32"/>
      <c r="TS224" s="32"/>
      <c r="TT224" s="32"/>
      <c r="TU224" s="32"/>
      <c r="TV224" s="32"/>
      <c r="TW224" s="32"/>
      <c r="TX224" s="32"/>
      <c r="TY224" s="32"/>
      <c r="TZ224" s="32"/>
      <c r="UA224" s="32"/>
      <c r="UB224" s="32"/>
      <c r="UC224" s="32"/>
      <c r="UD224" s="32"/>
      <c r="UE224" s="32"/>
      <c r="UF224" s="32"/>
      <c r="UG224" s="32"/>
      <c r="UH224" s="32"/>
      <c r="UI224" s="32"/>
      <c r="UJ224" s="32"/>
      <c r="UK224" s="32"/>
      <c r="UL224" s="32"/>
      <c r="UM224" s="32"/>
      <c r="UN224" s="32"/>
      <c r="UO224" s="32"/>
      <c r="UP224" s="32"/>
      <c r="UQ224" s="32"/>
      <c r="UR224" s="32"/>
      <c r="US224" s="32"/>
      <c r="UT224" s="32"/>
      <c r="UU224" s="32"/>
      <c r="UV224" s="32"/>
      <c r="UW224" s="32"/>
      <c r="UX224" s="32"/>
      <c r="UY224" s="32"/>
      <c r="UZ224" s="32"/>
      <c r="VA224" s="32"/>
      <c r="VB224" s="32"/>
      <c r="VC224" s="32"/>
      <c r="VD224" s="32"/>
      <c r="VE224" s="32"/>
      <c r="VF224" s="32"/>
      <c r="VG224" s="32"/>
      <c r="VH224" s="32"/>
      <c r="VI224" s="32"/>
      <c r="VJ224" s="32"/>
      <c r="VK224" s="32"/>
      <c r="VL224" s="32"/>
      <c r="VM224" s="32"/>
      <c r="VN224" s="32"/>
      <c r="VO224" s="32"/>
      <c r="VP224" s="32"/>
      <c r="VQ224" s="32"/>
      <c r="VR224" s="32"/>
      <c r="VS224" s="32"/>
      <c r="VT224" s="32"/>
      <c r="VU224" s="32"/>
      <c r="VV224" s="32"/>
      <c r="VW224" s="32"/>
      <c r="VX224" s="32"/>
      <c r="VY224" s="32"/>
      <c r="VZ224" s="32"/>
      <c r="WA224" s="32"/>
      <c r="WB224" s="32"/>
      <c r="WC224" s="32"/>
      <c r="WD224" s="32"/>
      <c r="WE224" s="32"/>
      <c r="WF224" s="32"/>
      <c r="WG224" s="32"/>
      <c r="WH224" s="32"/>
      <c r="WI224" s="32"/>
      <c r="WJ224" s="32"/>
      <c r="WK224" s="32"/>
      <c r="WL224" s="32"/>
      <c r="WM224" s="32"/>
      <c r="WN224" s="32"/>
      <c r="WO224" s="32"/>
      <c r="WP224" s="32"/>
      <c r="WQ224" s="32"/>
      <c r="WR224" s="32"/>
      <c r="WS224" s="32"/>
      <c r="WT224" s="32"/>
      <c r="WU224" s="32"/>
      <c r="WV224" s="32"/>
      <c r="WW224" s="32"/>
      <c r="WX224" s="32"/>
      <c r="WY224" s="32"/>
      <c r="WZ224" s="32"/>
      <c r="XA224" s="32"/>
      <c r="XB224" s="32"/>
      <c r="XC224" s="32"/>
      <c r="XD224" s="32"/>
      <c r="XE224" s="32"/>
      <c r="XF224" s="32"/>
      <c r="XG224" s="32"/>
      <c r="XH224" s="32"/>
      <c r="XI224" s="32"/>
      <c r="XJ224" s="32"/>
      <c r="XK224" s="32"/>
      <c r="XL224" s="32"/>
      <c r="XM224" s="32"/>
      <c r="XN224" s="32"/>
      <c r="XO224" s="32"/>
      <c r="XP224" s="32"/>
      <c r="XQ224" s="32"/>
      <c r="XR224" s="32"/>
      <c r="XS224" s="32"/>
      <c r="XT224" s="32"/>
      <c r="XU224" s="32"/>
      <c r="XV224" s="32"/>
      <c r="XW224" s="32"/>
      <c r="XX224" s="32"/>
      <c r="XY224" s="32"/>
      <c r="XZ224" s="32"/>
      <c r="YA224" s="32"/>
      <c r="YB224" s="32"/>
      <c r="YC224" s="32"/>
      <c r="YD224" s="32"/>
      <c r="YE224" s="32"/>
      <c r="YF224" s="32"/>
      <c r="YG224" s="32"/>
      <c r="YH224" s="32"/>
      <c r="YI224" s="32"/>
      <c r="YJ224" s="32"/>
      <c r="YK224" s="32"/>
      <c r="YL224" s="32"/>
      <c r="YM224" s="32"/>
      <c r="YN224" s="32"/>
      <c r="YO224" s="32"/>
      <c r="YP224" s="32"/>
      <c r="YQ224" s="32"/>
      <c r="YR224" s="32"/>
      <c r="YS224" s="32"/>
    </row>
    <row r="225" spans="1:669" s="12" customFormat="1" ht="15.75" x14ac:dyDescent="0.25">
      <c r="A225" s="74" t="s">
        <v>166</v>
      </c>
      <c r="B225" s="151" t="s">
        <v>50</v>
      </c>
      <c r="C225" s="75" t="s">
        <v>66</v>
      </c>
      <c r="D225" s="75" t="s">
        <v>199</v>
      </c>
      <c r="E225" s="76">
        <v>44662</v>
      </c>
      <c r="F225" s="77" t="s">
        <v>100</v>
      </c>
      <c r="G225" s="138">
        <v>115000</v>
      </c>
      <c r="H225" s="138">
        <v>3300.5</v>
      </c>
      <c r="I225" s="138">
        <v>15633.74</v>
      </c>
      <c r="J225" s="96">
        <v>3496</v>
      </c>
      <c r="K225" s="138">
        <v>25</v>
      </c>
      <c r="L225" s="138">
        <v>22455.24</v>
      </c>
      <c r="M225" s="138">
        <v>92544.76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  <c r="SQ225" s="32"/>
      <c r="SR225" s="32"/>
      <c r="SS225" s="32"/>
      <c r="ST225" s="32"/>
      <c r="SU225" s="32"/>
      <c r="SV225" s="32"/>
      <c r="SW225" s="32"/>
      <c r="SX225" s="32"/>
      <c r="SY225" s="32"/>
      <c r="SZ225" s="32"/>
      <c r="TA225" s="32"/>
      <c r="TB225" s="32"/>
      <c r="TC225" s="32"/>
      <c r="TD225" s="32"/>
      <c r="TE225" s="32"/>
      <c r="TF225" s="32"/>
      <c r="TG225" s="32"/>
      <c r="TH225" s="32"/>
      <c r="TI225" s="32"/>
      <c r="TJ225" s="32"/>
      <c r="TK225" s="32"/>
      <c r="TL225" s="32"/>
      <c r="TM225" s="32"/>
      <c r="TN225" s="32"/>
      <c r="TO225" s="32"/>
      <c r="TP225" s="32"/>
      <c r="TQ225" s="32"/>
      <c r="TR225" s="32"/>
      <c r="TS225" s="32"/>
      <c r="TT225" s="32"/>
      <c r="TU225" s="32"/>
      <c r="TV225" s="32"/>
      <c r="TW225" s="32"/>
      <c r="TX225" s="32"/>
      <c r="TY225" s="32"/>
      <c r="TZ225" s="32"/>
      <c r="UA225" s="32"/>
      <c r="UB225" s="32"/>
      <c r="UC225" s="32"/>
      <c r="UD225" s="32"/>
      <c r="UE225" s="32"/>
      <c r="UF225" s="32"/>
      <c r="UG225" s="32"/>
      <c r="UH225" s="32"/>
      <c r="UI225" s="32"/>
      <c r="UJ225" s="32"/>
      <c r="UK225" s="32"/>
      <c r="UL225" s="32"/>
      <c r="UM225" s="32"/>
      <c r="UN225" s="32"/>
      <c r="UO225" s="32"/>
      <c r="UP225" s="32"/>
      <c r="UQ225" s="32"/>
      <c r="UR225" s="32"/>
      <c r="US225" s="32"/>
      <c r="UT225" s="32"/>
      <c r="UU225" s="32"/>
      <c r="UV225" s="32"/>
      <c r="UW225" s="32"/>
      <c r="UX225" s="32"/>
      <c r="UY225" s="32"/>
      <c r="UZ225" s="32"/>
      <c r="VA225" s="32"/>
      <c r="VB225" s="32"/>
      <c r="VC225" s="32"/>
      <c r="VD225" s="32"/>
      <c r="VE225" s="32"/>
      <c r="VF225" s="32"/>
      <c r="VG225" s="32"/>
      <c r="VH225" s="32"/>
      <c r="VI225" s="32"/>
      <c r="VJ225" s="32"/>
      <c r="VK225" s="32"/>
      <c r="VL225" s="32"/>
      <c r="VM225" s="32"/>
      <c r="VN225" s="32"/>
      <c r="VO225" s="32"/>
      <c r="VP225" s="32"/>
      <c r="VQ225" s="32"/>
      <c r="VR225" s="32"/>
      <c r="VS225" s="32"/>
      <c r="VT225" s="32"/>
      <c r="VU225" s="32"/>
      <c r="VV225" s="32"/>
      <c r="VW225" s="32"/>
      <c r="VX225" s="32"/>
      <c r="VY225" s="32"/>
      <c r="VZ225" s="32"/>
      <c r="WA225" s="32"/>
      <c r="WB225" s="32"/>
      <c r="WC225" s="32"/>
      <c r="WD225" s="32"/>
      <c r="WE225" s="32"/>
      <c r="WF225" s="32"/>
      <c r="WG225" s="32"/>
      <c r="WH225" s="32"/>
      <c r="WI225" s="32"/>
      <c r="WJ225" s="32"/>
      <c r="WK225" s="32"/>
      <c r="WL225" s="32"/>
      <c r="WM225" s="32"/>
      <c r="WN225" s="32"/>
      <c r="WO225" s="32"/>
      <c r="WP225" s="32"/>
      <c r="WQ225" s="32"/>
      <c r="WR225" s="32"/>
      <c r="WS225" s="32"/>
      <c r="WT225" s="32"/>
      <c r="WU225" s="32"/>
      <c r="WV225" s="32"/>
      <c r="WW225" s="32"/>
      <c r="WX225" s="32"/>
      <c r="WY225" s="32"/>
      <c r="WZ225" s="32"/>
      <c r="XA225" s="32"/>
      <c r="XB225" s="32"/>
      <c r="XC225" s="32"/>
      <c r="XD225" s="32"/>
      <c r="XE225" s="32"/>
      <c r="XF225" s="32"/>
      <c r="XG225" s="32"/>
      <c r="XH225" s="32"/>
      <c r="XI225" s="32"/>
      <c r="XJ225" s="32"/>
      <c r="XK225" s="32"/>
      <c r="XL225" s="32"/>
      <c r="XM225" s="32"/>
      <c r="XN225" s="32"/>
      <c r="XO225" s="32"/>
      <c r="XP225" s="32"/>
      <c r="XQ225" s="32"/>
      <c r="XR225" s="32"/>
      <c r="XS225" s="32"/>
      <c r="XT225" s="32"/>
      <c r="XU225" s="32"/>
      <c r="XV225" s="32"/>
      <c r="XW225" s="32"/>
      <c r="XX225" s="32"/>
      <c r="XY225" s="32"/>
      <c r="XZ225" s="32"/>
      <c r="YA225" s="32"/>
      <c r="YB225" s="32"/>
      <c r="YC225" s="32"/>
      <c r="YD225" s="32"/>
      <c r="YE225" s="32"/>
      <c r="YF225" s="32"/>
      <c r="YG225" s="32"/>
      <c r="YH225" s="32"/>
      <c r="YI225" s="32"/>
      <c r="YJ225" s="32"/>
      <c r="YK225" s="32"/>
      <c r="YL225" s="32"/>
      <c r="YM225" s="32"/>
      <c r="YN225" s="32"/>
      <c r="YO225" s="32"/>
      <c r="YP225" s="32"/>
      <c r="YQ225" s="32"/>
      <c r="YR225" s="32"/>
      <c r="YS225" s="32"/>
    </row>
    <row r="226" spans="1:669" s="58" customFormat="1" ht="15.75" x14ac:dyDescent="0.25">
      <c r="A226" s="72" t="s">
        <v>13</v>
      </c>
      <c r="B226" s="26">
        <v>3</v>
      </c>
      <c r="C226" s="46"/>
      <c r="D226" s="46"/>
      <c r="E226" s="46"/>
      <c r="F226" s="73"/>
      <c r="G226" s="108">
        <f>G223+G224+G225</f>
        <v>251000</v>
      </c>
      <c r="H226" s="108">
        <f t="shared" ref="H226:M226" si="36">SUM(H223:H225)</f>
        <v>7203.7</v>
      </c>
      <c r="I226" s="108">
        <f t="shared" si="36"/>
        <v>25617.98</v>
      </c>
      <c r="J226" s="108">
        <f t="shared" si="36"/>
        <v>7630.4</v>
      </c>
      <c r="K226" s="108">
        <f t="shared" si="36"/>
        <v>853.8</v>
      </c>
      <c r="L226" s="108">
        <f>SUM(L223:L225)</f>
        <v>41305.880000000005</v>
      </c>
      <c r="M226" s="105">
        <f t="shared" si="36"/>
        <v>209694.12</v>
      </c>
      <c r="N226" s="12"/>
      <c r="O226" s="12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 s="52"/>
      <c r="NC226" s="52"/>
      <c r="ND226" s="52"/>
      <c r="NE226" s="52"/>
      <c r="NF226" s="52"/>
      <c r="NG226" s="52"/>
      <c r="NH226" s="52"/>
      <c r="NI226" s="52"/>
      <c r="NJ226" s="52"/>
      <c r="NK226" s="52"/>
      <c r="NL226" s="52"/>
      <c r="NM226" s="52"/>
      <c r="NN226" s="52"/>
      <c r="NO226" s="52"/>
      <c r="NP226" s="52"/>
      <c r="NQ226" s="52"/>
      <c r="NR226" s="52"/>
      <c r="NS226" s="52"/>
      <c r="NT226" s="52"/>
      <c r="NU226" s="52"/>
      <c r="NV226" s="52"/>
      <c r="NW226" s="52"/>
      <c r="NX226" s="52"/>
      <c r="NY226" s="52"/>
      <c r="NZ226" s="52"/>
      <c r="OA226" s="52"/>
      <c r="OB226" s="52"/>
      <c r="OC226" s="52"/>
      <c r="OD226" s="52"/>
      <c r="OE226" s="52"/>
      <c r="OF226" s="52"/>
      <c r="OG226" s="52"/>
      <c r="OH226" s="52"/>
      <c r="OI226" s="52"/>
      <c r="OJ226" s="52"/>
      <c r="OK226" s="52"/>
      <c r="OL226" s="52"/>
      <c r="OM226" s="52"/>
      <c r="ON226" s="52"/>
      <c r="OO226" s="52"/>
      <c r="OP226" s="52"/>
      <c r="OQ226" s="52"/>
      <c r="OR226" s="52"/>
      <c r="OS226" s="52"/>
      <c r="OT226" s="52"/>
      <c r="OU226" s="52"/>
      <c r="OV226" s="52"/>
      <c r="OW226" s="52"/>
      <c r="OX226" s="52"/>
      <c r="OY226" s="52"/>
      <c r="OZ226" s="52"/>
      <c r="PA226" s="52"/>
      <c r="PB226" s="52"/>
      <c r="PC226" s="52"/>
      <c r="PD226" s="52"/>
      <c r="PE226" s="52"/>
      <c r="PF226" s="52"/>
      <c r="PG226" s="52"/>
      <c r="PH226" s="52"/>
      <c r="PI226" s="52"/>
      <c r="PJ226" s="52"/>
      <c r="PK226" s="52"/>
      <c r="PL226" s="52"/>
      <c r="PM226" s="52"/>
      <c r="PN226" s="52"/>
      <c r="PO226" s="52"/>
      <c r="PP226" s="52"/>
      <c r="PQ226" s="52"/>
      <c r="PR226" s="52"/>
      <c r="PS226" s="52"/>
      <c r="PT226" s="52"/>
      <c r="PU226" s="52"/>
      <c r="PV226" s="52"/>
      <c r="PW226" s="52"/>
      <c r="PX226" s="52"/>
      <c r="PY226" s="52"/>
      <c r="PZ226" s="52"/>
      <c r="QA226" s="52"/>
      <c r="QB226" s="52"/>
      <c r="QC226" s="52"/>
      <c r="QD226" s="52"/>
      <c r="QE226" s="52"/>
      <c r="QF226" s="52"/>
      <c r="QG226" s="52"/>
      <c r="QH226" s="52"/>
      <c r="QI226" s="52"/>
      <c r="QJ226" s="52"/>
      <c r="QK226" s="52"/>
      <c r="QL226" s="52"/>
      <c r="QM226" s="52"/>
      <c r="QN226" s="52"/>
      <c r="QO226" s="52"/>
      <c r="QP226" s="52"/>
      <c r="QQ226" s="52"/>
      <c r="QR226" s="52"/>
      <c r="QS226" s="52"/>
      <c r="QT226" s="52"/>
      <c r="QU226" s="52"/>
      <c r="QV226" s="52"/>
      <c r="QW226" s="52"/>
      <c r="QX226" s="52"/>
      <c r="QY226" s="52"/>
      <c r="QZ226" s="52"/>
      <c r="RA226" s="52"/>
      <c r="RB226" s="52"/>
      <c r="RC226" s="52"/>
      <c r="RD226" s="52"/>
      <c r="RE226" s="52"/>
      <c r="RF226" s="52"/>
      <c r="RG226" s="52"/>
      <c r="RH226" s="52"/>
      <c r="RI226" s="52"/>
      <c r="RJ226" s="52"/>
      <c r="RK226" s="52"/>
      <c r="RL226" s="52"/>
      <c r="RM226" s="52"/>
      <c r="RN226" s="52"/>
      <c r="RO226" s="52"/>
      <c r="RP226" s="52"/>
      <c r="RQ226" s="52"/>
      <c r="RR226" s="52"/>
      <c r="RS226" s="52"/>
      <c r="RT226" s="52"/>
      <c r="RU226" s="52"/>
      <c r="RV226" s="52"/>
      <c r="RW226" s="52"/>
      <c r="RX226" s="52"/>
      <c r="RY226" s="52"/>
      <c r="RZ226" s="52"/>
      <c r="SA226" s="52"/>
      <c r="SB226" s="52"/>
      <c r="SC226" s="52"/>
      <c r="SD226" s="52"/>
      <c r="SE226" s="52"/>
      <c r="SF226" s="52"/>
      <c r="SG226" s="52"/>
      <c r="SH226" s="52"/>
      <c r="SI226" s="52"/>
      <c r="SJ226" s="52"/>
      <c r="SK226" s="52"/>
      <c r="SL226" s="52"/>
      <c r="SM226" s="52"/>
      <c r="SN226" s="52"/>
      <c r="SO226" s="52"/>
      <c r="SP226" s="52"/>
      <c r="SQ226" s="52"/>
      <c r="SR226" s="52"/>
      <c r="SS226" s="52"/>
      <c r="ST226" s="52"/>
      <c r="SU226" s="52"/>
      <c r="SV226" s="52"/>
      <c r="SW226" s="52"/>
      <c r="SX226" s="52"/>
      <c r="SY226" s="52"/>
      <c r="SZ226" s="52"/>
      <c r="TA226" s="52"/>
      <c r="TB226" s="52"/>
      <c r="TC226" s="52"/>
      <c r="TD226" s="52"/>
      <c r="TE226" s="52"/>
      <c r="TF226" s="52"/>
      <c r="TG226" s="52"/>
      <c r="TH226" s="52"/>
      <c r="TI226" s="52"/>
      <c r="TJ226" s="52"/>
      <c r="TK226" s="52"/>
      <c r="TL226" s="52"/>
      <c r="TM226" s="52"/>
      <c r="TN226" s="52"/>
      <c r="TO226" s="52"/>
      <c r="TP226" s="52"/>
      <c r="TQ226" s="52"/>
      <c r="TR226" s="52"/>
      <c r="TS226" s="52"/>
      <c r="TT226" s="52"/>
      <c r="TU226" s="52"/>
      <c r="TV226" s="52"/>
      <c r="TW226" s="52"/>
      <c r="TX226" s="52"/>
      <c r="TY226" s="52"/>
      <c r="TZ226" s="52"/>
      <c r="UA226" s="52"/>
      <c r="UB226" s="52"/>
      <c r="UC226" s="52"/>
      <c r="UD226" s="52"/>
      <c r="UE226" s="52"/>
      <c r="UF226" s="52"/>
      <c r="UG226" s="52"/>
      <c r="UH226" s="52"/>
      <c r="UI226" s="52"/>
      <c r="UJ226" s="52"/>
      <c r="UK226" s="52"/>
      <c r="UL226" s="52"/>
      <c r="UM226" s="52"/>
      <c r="UN226" s="52"/>
      <c r="UO226" s="52"/>
      <c r="UP226" s="52"/>
      <c r="UQ226" s="52"/>
      <c r="UR226" s="52"/>
      <c r="US226" s="52"/>
      <c r="UT226" s="52"/>
      <c r="UU226" s="52"/>
      <c r="UV226" s="52"/>
      <c r="UW226" s="52"/>
      <c r="UX226" s="52"/>
      <c r="UY226" s="52"/>
      <c r="UZ226" s="52"/>
      <c r="VA226" s="52"/>
      <c r="VB226" s="52"/>
      <c r="VC226" s="52"/>
      <c r="VD226" s="52"/>
      <c r="VE226" s="52"/>
      <c r="VF226" s="52"/>
      <c r="VG226" s="52"/>
      <c r="VH226" s="52"/>
      <c r="VI226" s="52"/>
      <c r="VJ226" s="52"/>
      <c r="VK226" s="52"/>
      <c r="VL226" s="52"/>
      <c r="VM226" s="52"/>
      <c r="VN226" s="52"/>
      <c r="VO226" s="52"/>
      <c r="VP226" s="52"/>
      <c r="VQ226" s="52"/>
      <c r="VR226" s="52"/>
      <c r="VS226" s="52"/>
      <c r="VT226" s="52"/>
      <c r="VU226" s="52"/>
      <c r="VV226" s="52"/>
      <c r="VW226" s="52"/>
      <c r="VX226" s="52"/>
      <c r="VY226" s="52"/>
      <c r="VZ226" s="52"/>
      <c r="WA226" s="52"/>
      <c r="WB226" s="52"/>
      <c r="WC226" s="52"/>
      <c r="WD226" s="52"/>
      <c r="WE226" s="52"/>
      <c r="WF226" s="52"/>
      <c r="WG226" s="52"/>
      <c r="WH226" s="52"/>
      <c r="WI226" s="52"/>
      <c r="WJ226" s="52"/>
      <c r="WK226" s="52"/>
      <c r="WL226" s="52"/>
      <c r="WM226" s="52"/>
      <c r="WN226" s="52"/>
      <c r="WO226" s="52"/>
      <c r="WP226" s="52"/>
      <c r="WQ226" s="52"/>
      <c r="WR226" s="52"/>
      <c r="WS226" s="52"/>
      <c r="WT226" s="52"/>
      <c r="WU226" s="52"/>
      <c r="WV226" s="52"/>
      <c r="WW226" s="52"/>
      <c r="WX226" s="52"/>
      <c r="WY226" s="52"/>
      <c r="WZ226" s="52"/>
      <c r="XA226" s="52"/>
      <c r="XB226" s="52"/>
      <c r="XC226" s="52"/>
      <c r="XD226" s="52"/>
      <c r="XE226" s="52"/>
      <c r="XF226" s="52"/>
      <c r="XG226" s="52"/>
      <c r="XH226" s="52"/>
      <c r="XI226" s="52"/>
      <c r="XJ226" s="52"/>
      <c r="XK226" s="52"/>
      <c r="XL226" s="52"/>
      <c r="XM226" s="52"/>
      <c r="XN226" s="52"/>
      <c r="XO226" s="52"/>
      <c r="XP226" s="52"/>
      <c r="XQ226" s="52"/>
      <c r="XR226" s="52"/>
      <c r="XS226" s="52"/>
      <c r="XT226" s="52"/>
      <c r="XU226" s="52"/>
      <c r="XV226" s="52"/>
      <c r="XW226" s="52"/>
      <c r="XX226" s="52"/>
      <c r="XY226" s="52"/>
      <c r="XZ226" s="52"/>
      <c r="YA226" s="52"/>
      <c r="YB226" s="52"/>
      <c r="YC226" s="52"/>
      <c r="YD226" s="52"/>
      <c r="YE226" s="52"/>
      <c r="YF226" s="52"/>
      <c r="YG226" s="52"/>
      <c r="YH226" s="52"/>
      <c r="YI226" s="52"/>
      <c r="YJ226" s="52"/>
      <c r="YK226" s="52"/>
      <c r="YL226" s="52"/>
      <c r="YM226" s="52"/>
      <c r="YN226" s="52"/>
      <c r="YO226" s="52"/>
      <c r="YP226" s="52"/>
      <c r="YQ226" s="52"/>
      <c r="YR226" s="52"/>
      <c r="YS226" s="52"/>
    </row>
    <row r="227" spans="1:669" s="12" customFormat="1" ht="15.75" x14ac:dyDescent="0.25">
      <c r="A227"/>
      <c r="B227" s="3"/>
      <c r="C227" s="3"/>
      <c r="D227" s="3"/>
      <c r="E227"/>
      <c r="F227"/>
      <c r="G227" s="143"/>
      <c r="H227" s="104"/>
      <c r="I227" s="143"/>
      <c r="J227" s="143"/>
      <c r="K227" s="143"/>
      <c r="L227" s="143"/>
      <c r="M227" s="10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 s="32"/>
      <c r="NC227" s="32"/>
      <c r="ND227" s="32"/>
      <c r="NE227" s="32"/>
      <c r="NF227" s="32"/>
      <c r="NG227" s="32"/>
      <c r="NH227" s="32"/>
      <c r="NI227" s="32"/>
      <c r="NJ227" s="32"/>
      <c r="NK227" s="32"/>
      <c r="NL227" s="32"/>
      <c r="NM227" s="32"/>
      <c r="NN227" s="32"/>
      <c r="NO227" s="32"/>
      <c r="NP227" s="32"/>
      <c r="NQ227" s="32"/>
      <c r="NR227" s="32"/>
      <c r="NS227" s="32"/>
      <c r="NT227" s="32"/>
      <c r="NU227" s="32"/>
      <c r="NV227" s="32"/>
      <c r="NW227" s="32"/>
      <c r="NX227" s="32"/>
      <c r="NY227" s="32"/>
      <c r="NZ227" s="32"/>
      <c r="OA227" s="32"/>
      <c r="OB227" s="32"/>
      <c r="OC227" s="32"/>
      <c r="OD227" s="32"/>
      <c r="OE227" s="32"/>
      <c r="OF227" s="32"/>
      <c r="OG227" s="32"/>
      <c r="OH227" s="32"/>
      <c r="OI227" s="32"/>
      <c r="OJ227" s="32"/>
      <c r="OK227" s="32"/>
      <c r="OL227" s="32"/>
      <c r="OM227" s="32"/>
      <c r="ON227" s="32"/>
      <c r="OO227" s="32"/>
      <c r="OP227" s="32"/>
      <c r="OQ227" s="32"/>
      <c r="OR227" s="32"/>
      <c r="OS227" s="32"/>
      <c r="OT227" s="32"/>
      <c r="OU227" s="32"/>
      <c r="OV227" s="32"/>
      <c r="OW227" s="32"/>
      <c r="OX227" s="32"/>
      <c r="OY227" s="32"/>
      <c r="OZ227" s="32"/>
      <c r="PA227" s="32"/>
      <c r="PB227" s="32"/>
      <c r="PC227" s="32"/>
      <c r="PD227" s="32"/>
      <c r="PE227" s="32"/>
      <c r="PF227" s="32"/>
      <c r="PG227" s="32"/>
      <c r="PH227" s="32"/>
      <c r="PI227" s="32"/>
      <c r="PJ227" s="32"/>
      <c r="PK227" s="32"/>
      <c r="PL227" s="32"/>
      <c r="PM227" s="32"/>
      <c r="PN227" s="32"/>
      <c r="PO227" s="32"/>
      <c r="PP227" s="32"/>
      <c r="PQ227" s="32"/>
      <c r="PR227" s="32"/>
      <c r="PS227" s="32"/>
      <c r="PT227" s="32"/>
      <c r="PU227" s="32"/>
      <c r="PV227" s="32"/>
      <c r="PW227" s="32"/>
      <c r="PX227" s="32"/>
      <c r="PY227" s="32"/>
      <c r="PZ227" s="32"/>
      <c r="QA227" s="32"/>
      <c r="QB227" s="32"/>
      <c r="QC227" s="32"/>
      <c r="QD227" s="32"/>
      <c r="QE227" s="32"/>
      <c r="QF227" s="32"/>
      <c r="QG227" s="32"/>
      <c r="QH227" s="32"/>
      <c r="QI227" s="32"/>
      <c r="QJ227" s="32"/>
      <c r="QK227" s="32"/>
      <c r="QL227" s="32"/>
      <c r="QM227" s="32"/>
      <c r="QN227" s="32"/>
      <c r="QO227" s="32"/>
      <c r="QP227" s="32"/>
      <c r="QQ227" s="32"/>
      <c r="QR227" s="32"/>
      <c r="QS227" s="32"/>
      <c r="QT227" s="32"/>
      <c r="QU227" s="32"/>
      <c r="QV227" s="32"/>
      <c r="QW227" s="32"/>
      <c r="QX227" s="32"/>
      <c r="QY227" s="32"/>
      <c r="QZ227" s="32"/>
      <c r="RA227" s="32"/>
      <c r="RB227" s="32"/>
      <c r="RC227" s="32"/>
      <c r="RD227" s="32"/>
      <c r="RE227" s="32"/>
      <c r="RF227" s="32"/>
      <c r="RG227" s="32"/>
      <c r="RH227" s="32"/>
      <c r="RI227" s="32"/>
      <c r="RJ227" s="32"/>
      <c r="RK227" s="32"/>
      <c r="RL227" s="32"/>
      <c r="RM227" s="32"/>
      <c r="RN227" s="32"/>
      <c r="RO227" s="32"/>
      <c r="RP227" s="32"/>
      <c r="RQ227" s="32"/>
      <c r="RR227" s="32"/>
      <c r="RS227" s="32"/>
      <c r="RT227" s="32"/>
      <c r="RU227" s="32"/>
      <c r="RV227" s="32"/>
      <c r="RW227" s="32"/>
      <c r="RX227" s="32"/>
      <c r="RY227" s="32"/>
      <c r="RZ227" s="32"/>
      <c r="SA227" s="32"/>
      <c r="SB227" s="32"/>
      <c r="SC227" s="32"/>
      <c r="SD227" s="32"/>
      <c r="SE227" s="32"/>
      <c r="SF227" s="32"/>
      <c r="SG227" s="32"/>
      <c r="SH227" s="32"/>
      <c r="SI227" s="32"/>
      <c r="SJ227" s="32"/>
      <c r="SK227" s="32"/>
      <c r="SL227" s="32"/>
      <c r="SM227" s="32"/>
      <c r="SN227" s="32"/>
      <c r="SO227" s="32"/>
      <c r="SP227" s="32"/>
      <c r="SQ227" s="32"/>
      <c r="SR227" s="32"/>
      <c r="SS227" s="32"/>
      <c r="ST227" s="32"/>
      <c r="SU227" s="32"/>
      <c r="SV227" s="32"/>
      <c r="SW227" s="32"/>
      <c r="SX227" s="32"/>
      <c r="SY227" s="32"/>
      <c r="SZ227" s="32"/>
      <c r="TA227" s="32"/>
      <c r="TB227" s="32"/>
      <c r="TC227" s="32"/>
      <c r="TD227" s="32"/>
      <c r="TE227" s="32"/>
      <c r="TF227" s="32"/>
      <c r="TG227" s="32"/>
      <c r="TH227" s="32"/>
      <c r="TI227" s="32"/>
      <c r="TJ227" s="32"/>
      <c r="TK227" s="32"/>
      <c r="TL227" s="32"/>
      <c r="TM227" s="32"/>
      <c r="TN227" s="32"/>
      <c r="TO227" s="32"/>
      <c r="TP227" s="32"/>
      <c r="TQ227" s="32"/>
      <c r="TR227" s="32"/>
      <c r="TS227" s="32"/>
      <c r="TT227" s="32"/>
      <c r="TU227" s="32"/>
      <c r="TV227" s="32"/>
      <c r="TW227" s="32"/>
      <c r="TX227" s="32"/>
      <c r="TY227" s="32"/>
      <c r="TZ227" s="32"/>
      <c r="UA227" s="32"/>
      <c r="UB227" s="32"/>
      <c r="UC227" s="32"/>
      <c r="UD227" s="32"/>
      <c r="UE227" s="32"/>
      <c r="UF227" s="32"/>
      <c r="UG227" s="32"/>
      <c r="UH227" s="32"/>
      <c r="UI227" s="32"/>
      <c r="UJ227" s="32"/>
      <c r="UK227" s="32"/>
      <c r="UL227" s="32"/>
      <c r="UM227" s="32"/>
      <c r="UN227" s="32"/>
      <c r="UO227" s="32"/>
      <c r="UP227" s="32"/>
      <c r="UQ227" s="32"/>
      <c r="UR227" s="32"/>
      <c r="US227" s="32"/>
      <c r="UT227" s="32"/>
      <c r="UU227" s="32"/>
      <c r="UV227" s="32"/>
      <c r="UW227" s="32"/>
      <c r="UX227" s="32"/>
      <c r="UY227" s="32"/>
      <c r="UZ227" s="32"/>
      <c r="VA227" s="32"/>
      <c r="VB227" s="32"/>
      <c r="VC227" s="32"/>
      <c r="VD227" s="32"/>
      <c r="VE227" s="32"/>
      <c r="VF227" s="32"/>
      <c r="VG227" s="32"/>
      <c r="VH227" s="32"/>
      <c r="VI227" s="32"/>
      <c r="VJ227" s="32"/>
      <c r="VK227" s="32"/>
      <c r="VL227" s="32"/>
      <c r="VM227" s="32"/>
      <c r="VN227" s="32"/>
      <c r="VO227" s="32"/>
      <c r="VP227" s="32"/>
      <c r="VQ227" s="32"/>
      <c r="VR227" s="32"/>
      <c r="VS227" s="32"/>
      <c r="VT227" s="32"/>
      <c r="VU227" s="32"/>
      <c r="VV227" s="32"/>
      <c r="VW227" s="32"/>
      <c r="VX227" s="32"/>
      <c r="VY227" s="32"/>
      <c r="VZ227" s="32"/>
      <c r="WA227" s="32"/>
      <c r="WB227" s="32"/>
      <c r="WC227" s="32"/>
      <c r="WD227" s="32"/>
      <c r="WE227" s="32"/>
      <c r="WF227" s="32"/>
      <c r="WG227" s="32"/>
      <c r="WH227" s="32"/>
      <c r="WI227" s="32"/>
      <c r="WJ227" s="32"/>
      <c r="WK227" s="32"/>
      <c r="WL227" s="32"/>
      <c r="WM227" s="32"/>
      <c r="WN227" s="32"/>
      <c r="WO227" s="32"/>
      <c r="WP227" s="32"/>
      <c r="WQ227" s="32"/>
      <c r="WR227" s="32"/>
      <c r="WS227" s="32"/>
      <c r="WT227" s="32"/>
      <c r="WU227" s="32"/>
      <c r="WV227" s="32"/>
      <c r="WW227" s="32"/>
      <c r="WX227" s="32"/>
      <c r="WY227" s="32"/>
      <c r="WZ227" s="32"/>
      <c r="XA227" s="32"/>
      <c r="XB227" s="32"/>
      <c r="XC227" s="32"/>
      <c r="XD227" s="32"/>
      <c r="XE227" s="32"/>
      <c r="XF227" s="32"/>
      <c r="XG227" s="32"/>
      <c r="XH227" s="32"/>
      <c r="XI227" s="32"/>
      <c r="XJ227" s="32"/>
      <c r="XK227" s="32"/>
      <c r="XL227" s="32"/>
      <c r="XM227" s="32"/>
      <c r="XN227" s="32"/>
      <c r="XO227" s="32"/>
      <c r="XP227" s="32"/>
      <c r="XQ227" s="32"/>
      <c r="XR227" s="32"/>
      <c r="XS227" s="32"/>
      <c r="XT227" s="32"/>
      <c r="XU227" s="32"/>
      <c r="XV227" s="32"/>
      <c r="XW227" s="32"/>
      <c r="XX227" s="32"/>
      <c r="XY227" s="32"/>
      <c r="XZ227" s="32"/>
      <c r="YA227" s="32"/>
      <c r="YB227" s="32"/>
      <c r="YC227" s="32"/>
      <c r="YD227" s="32"/>
      <c r="YE227" s="32"/>
      <c r="YF227" s="32"/>
      <c r="YG227" s="32"/>
      <c r="YH227" s="32"/>
      <c r="YI227" s="32"/>
      <c r="YJ227" s="32"/>
      <c r="YK227" s="32"/>
      <c r="YL227" s="32"/>
      <c r="YM227" s="32"/>
      <c r="YN227" s="32"/>
      <c r="YO227" s="32"/>
      <c r="YP227" s="32"/>
      <c r="YQ227" s="32"/>
      <c r="YR227" s="32"/>
      <c r="YS227" s="32"/>
    </row>
    <row r="228" spans="1:669" s="3" customFormat="1" ht="15.75" x14ac:dyDescent="0.25">
      <c r="A228" s="56" t="s">
        <v>160</v>
      </c>
      <c r="B228" s="54"/>
      <c r="C228" s="55"/>
      <c r="D228" s="55"/>
      <c r="E228" s="55"/>
      <c r="F228" s="40"/>
      <c r="G228" s="99"/>
      <c r="H228" s="99"/>
      <c r="I228" s="99"/>
      <c r="J228" s="99"/>
      <c r="K228" s="99"/>
      <c r="L228" s="99"/>
      <c r="M228" s="99"/>
      <c r="N228" s="12"/>
      <c r="O228" s="12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</row>
    <row r="229" spans="1:669" s="12" customFormat="1" ht="15.75" x14ac:dyDescent="0.25">
      <c r="A229" s="21" t="s">
        <v>97</v>
      </c>
      <c r="B229" s="152" t="s">
        <v>50</v>
      </c>
      <c r="C229" s="55" t="s">
        <v>67</v>
      </c>
      <c r="D229" s="55" t="s">
        <v>199</v>
      </c>
      <c r="E229" s="57">
        <v>44470</v>
      </c>
      <c r="F229" s="8" t="s">
        <v>100</v>
      </c>
      <c r="G229" s="95">
        <v>89500</v>
      </c>
      <c r="H229" s="95">
        <v>2568.65</v>
      </c>
      <c r="I229" s="138">
        <v>9635.51</v>
      </c>
      <c r="J229" s="95">
        <v>2720.8</v>
      </c>
      <c r="K229" s="95">
        <v>25</v>
      </c>
      <c r="L229" s="95">
        <v>14949.96</v>
      </c>
      <c r="M229" s="138">
        <v>74550.039999999994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  <c r="RP229" s="32"/>
      <c r="RQ229" s="32"/>
      <c r="RR229" s="32"/>
      <c r="RS229" s="32"/>
      <c r="RT229" s="32"/>
      <c r="RU229" s="32"/>
      <c r="RV229" s="32"/>
      <c r="RW229" s="32"/>
      <c r="RX229" s="32"/>
      <c r="RY229" s="32"/>
      <c r="RZ229" s="32"/>
      <c r="SA229" s="32"/>
      <c r="SB229" s="32"/>
      <c r="SC229" s="32"/>
      <c r="SD229" s="32"/>
      <c r="SE229" s="32"/>
      <c r="SF229" s="32"/>
      <c r="SG229" s="32"/>
      <c r="SH229" s="32"/>
      <c r="SI229" s="32"/>
      <c r="SJ229" s="32"/>
      <c r="SK229" s="32"/>
      <c r="SL229" s="32"/>
      <c r="SM229" s="32"/>
      <c r="SN229" s="32"/>
      <c r="SO229" s="32"/>
      <c r="SP229" s="32"/>
      <c r="SQ229" s="32"/>
      <c r="SR229" s="32"/>
      <c r="SS229" s="32"/>
      <c r="ST229" s="32"/>
      <c r="SU229" s="32"/>
      <c r="SV229" s="32"/>
      <c r="SW229" s="32"/>
      <c r="SX229" s="32"/>
      <c r="SY229" s="32"/>
      <c r="SZ229" s="32"/>
      <c r="TA229" s="32"/>
      <c r="TB229" s="32"/>
      <c r="TC229" s="32"/>
      <c r="TD229" s="32"/>
      <c r="TE229" s="32"/>
      <c r="TF229" s="32"/>
      <c r="TG229" s="32"/>
      <c r="TH229" s="32"/>
      <c r="TI229" s="32"/>
      <c r="TJ229" s="32"/>
      <c r="TK229" s="32"/>
      <c r="TL229" s="32"/>
      <c r="TM229" s="32"/>
      <c r="TN229" s="32"/>
      <c r="TO229" s="32"/>
      <c r="TP229" s="32"/>
      <c r="TQ229" s="32"/>
      <c r="TR229" s="32"/>
      <c r="TS229" s="32"/>
      <c r="TT229" s="32"/>
      <c r="TU229" s="32"/>
      <c r="TV229" s="32"/>
      <c r="TW229" s="32"/>
      <c r="TX229" s="32"/>
      <c r="TY229" s="32"/>
      <c r="TZ229" s="32"/>
      <c r="UA229" s="32"/>
      <c r="UB229" s="32"/>
      <c r="UC229" s="32"/>
      <c r="UD229" s="32"/>
      <c r="UE229" s="32"/>
      <c r="UF229" s="32"/>
      <c r="UG229" s="32"/>
      <c r="UH229" s="32"/>
      <c r="UI229" s="32"/>
      <c r="UJ229" s="32"/>
      <c r="UK229" s="32"/>
      <c r="UL229" s="32"/>
      <c r="UM229" s="32"/>
      <c r="UN229" s="32"/>
      <c r="UO229" s="32"/>
      <c r="UP229" s="32"/>
      <c r="UQ229" s="32"/>
      <c r="UR229" s="32"/>
      <c r="US229" s="32"/>
      <c r="UT229" s="32"/>
      <c r="UU229" s="32"/>
      <c r="UV229" s="32"/>
      <c r="UW229" s="32"/>
      <c r="UX229" s="32"/>
      <c r="UY229" s="32"/>
      <c r="UZ229" s="32"/>
      <c r="VA229" s="32"/>
      <c r="VB229" s="32"/>
      <c r="VC229" s="32"/>
      <c r="VD229" s="32"/>
      <c r="VE229" s="32"/>
      <c r="VF229" s="32"/>
      <c r="VG229" s="32"/>
      <c r="VH229" s="32"/>
      <c r="VI229" s="32"/>
      <c r="VJ229" s="32"/>
      <c r="VK229" s="32"/>
      <c r="VL229" s="32"/>
      <c r="VM229" s="32"/>
      <c r="VN229" s="32"/>
      <c r="VO229" s="32"/>
      <c r="VP229" s="32"/>
      <c r="VQ229" s="32"/>
      <c r="VR229" s="32"/>
      <c r="VS229" s="32"/>
      <c r="VT229" s="32"/>
      <c r="VU229" s="32"/>
      <c r="VV229" s="32"/>
      <c r="VW229" s="32"/>
      <c r="VX229" s="32"/>
      <c r="VY229" s="32"/>
      <c r="VZ229" s="32"/>
      <c r="WA229" s="32"/>
      <c r="WB229" s="32"/>
      <c r="WC229" s="32"/>
      <c r="WD229" s="32"/>
      <c r="WE229" s="32"/>
      <c r="WF229" s="32"/>
      <c r="WG229" s="32"/>
      <c r="WH229" s="32"/>
      <c r="WI229" s="32"/>
      <c r="WJ229" s="32"/>
      <c r="WK229" s="32"/>
      <c r="WL229" s="32"/>
      <c r="WM229" s="32"/>
      <c r="WN229" s="32"/>
      <c r="WO229" s="32"/>
      <c r="WP229" s="32"/>
      <c r="WQ229" s="32"/>
      <c r="WR229" s="32"/>
      <c r="WS229" s="32"/>
      <c r="WT229" s="32"/>
      <c r="WU229" s="32"/>
      <c r="WV229" s="32"/>
      <c r="WW229" s="32"/>
      <c r="WX229" s="32"/>
      <c r="WY229" s="32"/>
      <c r="WZ229" s="32"/>
      <c r="XA229" s="32"/>
      <c r="XB229" s="32"/>
      <c r="XC229" s="32"/>
      <c r="XD229" s="32"/>
      <c r="XE229" s="32"/>
      <c r="XF229" s="32"/>
      <c r="XG229" s="32"/>
      <c r="XH229" s="32"/>
      <c r="XI229" s="32"/>
      <c r="XJ229" s="32"/>
      <c r="XK229" s="32"/>
      <c r="XL229" s="32"/>
      <c r="XM229" s="32"/>
      <c r="XN229" s="32"/>
      <c r="XO229" s="32"/>
      <c r="XP229" s="32"/>
      <c r="XQ229" s="32"/>
      <c r="XR229" s="32"/>
      <c r="XS229" s="32"/>
      <c r="XT229" s="32"/>
      <c r="XU229" s="32"/>
      <c r="XV229" s="32"/>
      <c r="XW229" s="32"/>
      <c r="XX229" s="32"/>
      <c r="XY229" s="32"/>
      <c r="XZ229" s="32"/>
      <c r="YA229" s="32"/>
      <c r="YB229" s="32"/>
      <c r="YC229" s="32"/>
      <c r="YD229" s="32"/>
      <c r="YE229" s="32"/>
      <c r="YF229" s="32"/>
      <c r="YG229" s="32"/>
      <c r="YH229" s="32"/>
      <c r="YI229" s="32"/>
      <c r="YJ229" s="32"/>
      <c r="YK229" s="32"/>
      <c r="YL229" s="32"/>
      <c r="YM229" s="32"/>
      <c r="YN229" s="32"/>
      <c r="YO229" s="32"/>
      <c r="YP229" s="32"/>
      <c r="YQ229" s="32"/>
      <c r="YR229" s="32"/>
      <c r="YS229" s="32"/>
    </row>
    <row r="230" spans="1:669" s="12" customFormat="1" ht="15.75" x14ac:dyDescent="0.25">
      <c r="A230" s="21" t="s">
        <v>213</v>
      </c>
      <c r="B230" s="152" t="s">
        <v>16</v>
      </c>
      <c r="C230" s="55" t="s">
        <v>66</v>
      </c>
      <c r="D230" s="55" t="s">
        <v>199</v>
      </c>
      <c r="E230" s="57">
        <v>44593</v>
      </c>
      <c r="F230" s="8" t="s">
        <v>100</v>
      </c>
      <c r="G230" s="95">
        <v>35000</v>
      </c>
      <c r="H230" s="95">
        <v>1004.5</v>
      </c>
      <c r="I230" s="138">
        <v>0</v>
      </c>
      <c r="J230" s="95">
        <v>1064</v>
      </c>
      <c r="K230" s="95">
        <v>25</v>
      </c>
      <c r="L230" s="95">
        <v>2093.5</v>
      </c>
      <c r="M230" s="138">
        <v>32906.5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 s="32"/>
      <c r="NC230" s="32"/>
      <c r="ND230" s="32"/>
      <c r="NE230" s="32"/>
      <c r="NF230" s="32"/>
      <c r="NG230" s="32"/>
      <c r="NH230" s="32"/>
      <c r="NI230" s="32"/>
      <c r="NJ230" s="32"/>
      <c r="NK230" s="32"/>
      <c r="NL230" s="32"/>
      <c r="NM230" s="32"/>
      <c r="NN230" s="32"/>
      <c r="NO230" s="32"/>
      <c r="NP230" s="32"/>
      <c r="NQ230" s="32"/>
      <c r="NR230" s="32"/>
      <c r="NS230" s="32"/>
      <c r="NT230" s="32"/>
      <c r="NU230" s="32"/>
      <c r="NV230" s="32"/>
      <c r="NW230" s="32"/>
      <c r="NX230" s="32"/>
      <c r="NY230" s="32"/>
      <c r="NZ230" s="32"/>
      <c r="OA230" s="32"/>
      <c r="OB230" s="32"/>
      <c r="OC230" s="32"/>
      <c r="OD230" s="32"/>
      <c r="OE230" s="32"/>
      <c r="OF230" s="32"/>
      <c r="OG230" s="32"/>
      <c r="OH230" s="32"/>
      <c r="OI230" s="32"/>
      <c r="OJ230" s="32"/>
      <c r="OK230" s="32"/>
      <c r="OL230" s="32"/>
      <c r="OM230" s="32"/>
      <c r="ON230" s="32"/>
      <c r="OO230" s="32"/>
      <c r="OP230" s="32"/>
      <c r="OQ230" s="32"/>
      <c r="OR230" s="32"/>
      <c r="OS230" s="32"/>
      <c r="OT230" s="32"/>
      <c r="OU230" s="32"/>
      <c r="OV230" s="32"/>
      <c r="OW230" s="32"/>
      <c r="OX230" s="32"/>
      <c r="OY230" s="32"/>
      <c r="OZ230" s="32"/>
      <c r="PA230" s="32"/>
      <c r="PB230" s="32"/>
      <c r="PC230" s="32"/>
      <c r="PD230" s="32"/>
      <c r="PE230" s="32"/>
      <c r="PF230" s="32"/>
      <c r="PG230" s="32"/>
      <c r="PH230" s="32"/>
      <c r="PI230" s="32"/>
      <c r="PJ230" s="32"/>
      <c r="PK230" s="32"/>
      <c r="PL230" s="32"/>
      <c r="PM230" s="32"/>
      <c r="PN230" s="32"/>
      <c r="PO230" s="32"/>
      <c r="PP230" s="32"/>
      <c r="PQ230" s="32"/>
      <c r="PR230" s="32"/>
      <c r="PS230" s="32"/>
      <c r="PT230" s="32"/>
      <c r="PU230" s="32"/>
      <c r="PV230" s="32"/>
      <c r="PW230" s="32"/>
      <c r="PX230" s="32"/>
      <c r="PY230" s="32"/>
      <c r="PZ230" s="32"/>
      <c r="QA230" s="32"/>
      <c r="QB230" s="32"/>
      <c r="QC230" s="32"/>
      <c r="QD230" s="32"/>
      <c r="QE230" s="32"/>
      <c r="QF230" s="32"/>
      <c r="QG230" s="32"/>
      <c r="QH230" s="32"/>
      <c r="QI230" s="32"/>
      <c r="QJ230" s="32"/>
      <c r="QK230" s="32"/>
      <c r="QL230" s="32"/>
      <c r="QM230" s="32"/>
      <c r="QN230" s="32"/>
      <c r="QO230" s="32"/>
      <c r="QP230" s="32"/>
      <c r="QQ230" s="32"/>
      <c r="QR230" s="32"/>
      <c r="QS230" s="32"/>
      <c r="QT230" s="32"/>
      <c r="QU230" s="32"/>
      <c r="QV230" s="32"/>
      <c r="QW230" s="32"/>
      <c r="QX230" s="32"/>
      <c r="QY230" s="32"/>
      <c r="QZ230" s="32"/>
      <c r="RA230" s="32"/>
      <c r="RB230" s="32"/>
      <c r="RC230" s="32"/>
      <c r="RD230" s="32"/>
      <c r="RE230" s="32"/>
      <c r="RF230" s="32"/>
      <c r="RG230" s="32"/>
      <c r="RH230" s="32"/>
      <c r="RI230" s="32"/>
      <c r="RJ230" s="32"/>
      <c r="RK230" s="32"/>
      <c r="RL230" s="32"/>
      <c r="RM230" s="32"/>
      <c r="RN230" s="32"/>
      <c r="RO230" s="32"/>
      <c r="RP230" s="32"/>
      <c r="RQ230" s="32"/>
      <c r="RR230" s="32"/>
      <c r="RS230" s="32"/>
      <c r="RT230" s="32"/>
      <c r="RU230" s="32"/>
      <c r="RV230" s="32"/>
      <c r="RW230" s="32"/>
      <c r="RX230" s="32"/>
      <c r="RY230" s="32"/>
      <c r="RZ230" s="32"/>
      <c r="SA230" s="32"/>
      <c r="SB230" s="32"/>
      <c r="SC230" s="32"/>
      <c r="SD230" s="32"/>
      <c r="SE230" s="32"/>
      <c r="SF230" s="32"/>
      <c r="SG230" s="32"/>
      <c r="SH230" s="32"/>
      <c r="SI230" s="32"/>
      <c r="SJ230" s="32"/>
      <c r="SK230" s="32"/>
      <c r="SL230" s="32"/>
      <c r="SM230" s="32"/>
      <c r="SN230" s="32"/>
      <c r="SO230" s="32"/>
      <c r="SP230" s="32"/>
      <c r="SQ230" s="32"/>
      <c r="SR230" s="32"/>
      <c r="SS230" s="32"/>
      <c r="ST230" s="32"/>
      <c r="SU230" s="32"/>
      <c r="SV230" s="32"/>
      <c r="SW230" s="32"/>
      <c r="SX230" s="32"/>
      <c r="SY230" s="32"/>
      <c r="SZ230" s="32"/>
      <c r="TA230" s="32"/>
      <c r="TB230" s="32"/>
      <c r="TC230" s="32"/>
      <c r="TD230" s="32"/>
      <c r="TE230" s="32"/>
      <c r="TF230" s="32"/>
      <c r="TG230" s="32"/>
      <c r="TH230" s="32"/>
      <c r="TI230" s="32"/>
      <c r="TJ230" s="32"/>
      <c r="TK230" s="32"/>
      <c r="TL230" s="32"/>
      <c r="TM230" s="32"/>
      <c r="TN230" s="32"/>
      <c r="TO230" s="32"/>
      <c r="TP230" s="32"/>
      <c r="TQ230" s="32"/>
      <c r="TR230" s="32"/>
      <c r="TS230" s="32"/>
      <c r="TT230" s="32"/>
      <c r="TU230" s="32"/>
      <c r="TV230" s="32"/>
      <c r="TW230" s="32"/>
      <c r="TX230" s="32"/>
      <c r="TY230" s="32"/>
      <c r="TZ230" s="32"/>
      <c r="UA230" s="32"/>
      <c r="UB230" s="32"/>
      <c r="UC230" s="32"/>
      <c r="UD230" s="32"/>
      <c r="UE230" s="32"/>
      <c r="UF230" s="32"/>
      <c r="UG230" s="32"/>
      <c r="UH230" s="32"/>
      <c r="UI230" s="32"/>
      <c r="UJ230" s="32"/>
      <c r="UK230" s="32"/>
      <c r="UL230" s="32"/>
      <c r="UM230" s="32"/>
      <c r="UN230" s="32"/>
      <c r="UO230" s="32"/>
      <c r="UP230" s="32"/>
      <c r="UQ230" s="32"/>
      <c r="UR230" s="32"/>
      <c r="US230" s="32"/>
      <c r="UT230" s="32"/>
      <c r="UU230" s="32"/>
      <c r="UV230" s="32"/>
      <c r="UW230" s="32"/>
      <c r="UX230" s="32"/>
      <c r="UY230" s="32"/>
      <c r="UZ230" s="32"/>
      <c r="VA230" s="32"/>
      <c r="VB230" s="32"/>
      <c r="VC230" s="32"/>
      <c r="VD230" s="32"/>
      <c r="VE230" s="32"/>
      <c r="VF230" s="32"/>
      <c r="VG230" s="32"/>
      <c r="VH230" s="32"/>
      <c r="VI230" s="32"/>
      <c r="VJ230" s="32"/>
      <c r="VK230" s="32"/>
      <c r="VL230" s="32"/>
      <c r="VM230" s="32"/>
      <c r="VN230" s="32"/>
      <c r="VO230" s="32"/>
      <c r="VP230" s="32"/>
      <c r="VQ230" s="32"/>
      <c r="VR230" s="32"/>
      <c r="VS230" s="32"/>
      <c r="VT230" s="32"/>
      <c r="VU230" s="32"/>
      <c r="VV230" s="32"/>
      <c r="VW230" s="32"/>
      <c r="VX230" s="32"/>
      <c r="VY230" s="32"/>
      <c r="VZ230" s="32"/>
      <c r="WA230" s="32"/>
      <c r="WB230" s="32"/>
      <c r="WC230" s="32"/>
      <c r="WD230" s="32"/>
      <c r="WE230" s="32"/>
      <c r="WF230" s="32"/>
      <c r="WG230" s="32"/>
      <c r="WH230" s="32"/>
      <c r="WI230" s="32"/>
      <c r="WJ230" s="32"/>
      <c r="WK230" s="32"/>
      <c r="WL230" s="32"/>
      <c r="WM230" s="32"/>
      <c r="WN230" s="32"/>
      <c r="WO230" s="32"/>
      <c r="WP230" s="32"/>
      <c r="WQ230" s="32"/>
      <c r="WR230" s="32"/>
      <c r="WS230" s="32"/>
      <c r="WT230" s="32"/>
      <c r="WU230" s="32"/>
      <c r="WV230" s="32"/>
      <c r="WW230" s="32"/>
      <c r="WX230" s="32"/>
      <c r="WY230" s="32"/>
      <c r="WZ230" s="32"/>
      <c r="XA230" s="32"/>
      <c r="XB230" s="32"/>
      <c r="XC230" s="32"/>
      <c r="XD230" s="32"/>
      <c r="XE230" s="32"/>
      <c r="XF230" s="32"/>
      <c r="XG230" s="32"/>
      <c r="XH230" s="32"/>
      <c r="XI230" s="32"/>
      <c r="XJ230" s="32"/>
      <c r="XK230" s="32"/>
      <c r="XL230" s="32"/>
      <c r="XM230" s="32"/>
      <c r="XN230" s="32"/>
      <c r="XO230" s="32"/>
      <c r="XP230" s="32"/>
      <c r="XQ230" s="32"/>
      <c r="XR230" s="32"/>
      <c r="XS230" s="32"/>
      <c r="XT230" s="32"/>
      <c r="XU230" s="32"/>
      <c r="XV230" s="32"/>
      <c r="XW230" s="32"/>
      <c r="XX230" s="32"/>
      <c r="XY230" s="32"/>
      <c r="XZ230" s="32"/>
      <c r="YA230" s="32"/>
      <c r="YB230" s="32"/>
      <c r="YC230" s="32"/>
      <c r="YD230" s="32"/>
      <c r="YE230" s="32"/>
      <c r="YF230" s="32"/>
      <c r="YG230" s="32"/>
      <c r="YH230" s="32"/>
      <c r="YI230" s="32"/>
      <c r="YJ230" s="32"/>
      <c r="YK230" s="32"/>
      <c r="YL230" s="32"/>
      <c r="YM230" s="32"/>
      <c r="YN230" s="32"/>
      <c r="YO230" s="32"/>
      <c r="YP230" s="32"/>
      <c r="YQ230" s="32"/>
      <c r="YR230" s="32"/>
      <c r="YS230" s="32"/>
    </row>
    <row r="231" spans="1:669" s="58" customFormat="1" ht="15.75" x14ac:dyDescent="0.25">
      <c r="A231" s="21" t="s">
        <v>138</v>
      </c>
      <c r="B231" s="152" t="s">
        <v>15</v>
      </c>
      <c r="C231" s="55" t="s">
        <v>66</v>
      </c>
      <c r="D231" s="55" t="s">
        <v>199</v>
      </c>
      <c r="E231" s="57">
        <v>44593</v>
      </c>
      <c r="F231" s="8" t="s">
        <v>100</v>
      </c>
      <c r="G231" s="95">
        <v>50000</v>
      </c>
      <c r="H231" s="95">
        <v>1435</v>
      </c>
      <c r="I231" s="138">
        <v>1854</v>
      </c>
      <c r="J231" s="95">
        <v>1520</v>
      </c>
      <c r="K231" s="95">
        <v>25</v>
      </c>
      <c r="L231" s="95">
        <v>4834</v>
      </c>
      <c r="M231" s="138">
        <v>45166</v>
      </c>
      <c r="N231" s="12"/>
      <c r="O231" s="12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 s="52"/>
      <c r="NC231" s="52"/>
      <c r="ND231" s="52"/>
      <c r="NE231" s="52"/>
      <c r="NF231" s="52"/>
      <c r="NG231" s="52"/>
      <c r="NH231" s="52"/>
      <c r="NI231" s="52"/>
      <c r="NJ231" s="52"/>
      <c r="NK231" s="52"/>
      <c r="NL231" s="52"/>
      <c r="NM231" s="52"/>
      <c r="NN231" s="52"/>
      <c r="NO231" s="52"/>
      <c r="NP231" s="52"/>
      <c r="NQ231" s="52"/>
      <c r="NR231" s="52"/>
      <c r="NS231" s="52"/>
      <c r="NT231" s="52"/>
      <c r="NU231" s="52"/>
      <c r="NV231" s="52"/>
      <c r="NW231" s="52"/>
      <c r="NX231" s="52"/>
      <c r="NY231" s="52"/>
      <c r="NZ231" s="52"/>
      <c r="OA231" s="52"/>
      <c r="OB231" s="52"/>
      <c r="OC231" s="52"/>
      <c r="OD231" s="52"/>
      <c r="OE231" s="52"/>
      <c r="OF231" s="52"/>
      <c r="OG231" s="52"/>
      <c r="OH231" s="52"/>
      <c r="OI231" s="52"/>
      <c r="OJ231" s="52"/>
      <c r="OK231" s="52"/>
      <c r="OL231" s="52"/>
      <c r="OM231" s="52"/>
      <c r="ON231" s="52"/>
      <c r="OO231" s="52"/>
      <c r="OP231" s="52"/>
      <c r="OQ231" s="52"/>
      <c r="OR231" s="52"/>
      <c r="OS231" s="52"/>
      <c r="OT231" s="52"/>
      <c r="OU231" s="52"/>
      <c r="OV231" s="52"/>
      <c r="OW231" s="52"/>
      <c r="OX231" s="52"/>
      <c r="OY231" s="52"/>
      <c r="OZ231" s="52"/>
      <c r="PA231" s="52"/>
      <c r="PB231" s="52"/>
      <c r="PC231" s="52"/>
      <c r="PD231" s="52"/>
      <c r="PE231" s="52"/>
      <c r="PF231" s="52"/>
      <c r="PG231" s="52"/>
      <c r="PH231" s="52"/>
      <c r="PI231" s="52"/>
      <c r="PJ231" s="52"/>
      <c r="PK231" s="52"/>
      <c r="PL231" s="52"/>
      <c r="PM231" s="52"/>
      <c r="PN231" s="52"/>
      <c r="PO231" s="52"/>
      <c r="PP231" s="52"/>
      <c r="PQ231" s="52"/>
      <c r="PR231" s="52"/>
      <c r="PS231" s="52"/>
      <c r="PT231" s="52"/>
      <c r="PU231" s="52"/>
      <c r="PV231" s="52"/>
      <c r="PW231" s="52"/>
      <c r="PX231" s="52"/>
      <c r="PY231" s="52"/>
      <c r="PZ231" s="52"/>
      <c r="QA231" s="52"/>
      <c r="QB231" s="52"/>
      <c r="QC231" s="52"/>
      <c r="QD231" s="52"/>
      <c r="QE231" s="52"/>
      <c r="QF231" s="52"/>
      <c r="QG231" s="52"/>
      <c r="QH231" s="52"/>
      <c r="QI231" s="52"/>
      <c r="QJ231" s="52"/>
      <c r="QK231" s="52"/>
      <c r="QL231" s="52"/>
      <c r="QM231" s="52"/>
      <c r="QN231" s="52"/>
      <c r="QO231" s="52"/>
      <c r="QP231" s="52"/>
      <c r="QQ231" s="52"/>
      <c r="QR231" s="52"/>
      <c r="QS231" s="52"/>
      <c r="QT231" s="52"/>
      <c r="QU231" s="52"/>
      <c r="QV231" s="52"/>
      <c r="QW231" s="52"/>
      <c r="QX231" s="52"/>
      <c r="QY231" s="52"/>
      <c r="QZ231" s="52"/>
      <c r="RA231" s="52"/>
      <c r="RB231" s="52"/>
      <c r="RC231" s="52"/>
      <c r="RD231" s="52"/>
      <c r="RE231" s="52"/>
      <c r="RF231" s="52"/>
      <c r="RG231" s="52"/>
      <c r="RH231" s="52"/>
      <c r="RI231" s="52"/>
      <c r="RJ231" s="52"/>
      <c r="RK231" s="52"/>
      <c r="RL231" s="52"/>
      <c r="RM231" s="52"/>
      <c r="RN231" s="52"/>
      <c r="RO231" s="52"/>
      <c r="RP231" s="52"/>
      <c r="RQ231" s="52"/>
      <c r="RR231" s="52"/>
      <c r="RS231" s="52"/>
      <c r="RT231" s="52"/>
      <c r="RU231" s="52"/>
      <c r="RV231" s="52"/>
      <c r="RW231" s="52"/>
      <c r="RX231" s="52"/>
      <c r="RY231" s="52"/>
      <c r="RZ231" s="52"/>
      <c r="SA231" s="52"/>
      <c r="SB231" s="52"/>
      <c r="SC231" s="52"/>
      <c r="SD231" s="52"/>
      <c r="SE231" s="52"/>
      <c r="SF231" s="52"/>
      <c r="SG231" s="52"/>
      <c r="SH231" s="52"/>
      <c r="SI231" s="52"/>
      <c r="SJ231" s="52"/>
      <c r="SK231" s="52"/>
      <c r="SL231" s="52"/>
      <c r="SM231" s="52"/>
      <c r="SN231" s="52"/>
      <c r="SO231" s="52"/>
      <c r="SP231" s="52"/>
      <c r="SQ231" s="52"/>
      <c r="SR231" s="52"/>
      <c r="SS231" s="52"/>
      <c r="ST231" s="52"/>
      <c r="SU231" s="52"/>
      <c r="SV231" s="52"/>
      <c r="SW231" s="52"/>
      <c r="SX231" s="52"/>
      <c r="SY231" s="52"/>
      <c r="SZ231" s="52"/>
      <c r="TA231" s="52"/>
      <c r="TB231" s="52"/>
      <c r="TC231" s="52"/>
      <c r="TD231" s="52"/>
      <c r="TE231" s="52"/>
      <c r="TF231" s="52"/>
      <c r="TG231" s="52"/>
      <c r="TH231" s="52"/>
      <c r="TI231" s="52"/>
      <c r="TJ231" s="52"/>
      <c r="TK231" s="52"/>
      <c r="TL231" s="52"/>
      <c r="TM231" s="52"/>
      <c r="TN231" s="52"/>
      <c r="TO231" s="52"/>
      <c r="TP231" s="52"/>
      <c r="TQ231" s="52"/>
      <c r="TR231" s="52"/>
      <c r="TS231" s="52"/>
      <c r="TT231" s="52"/>
      <c r="TU231" s="52"/>
      <c r="TV231" s="52"/>
      <c r="TW231" s="52"/>
      <c r="TX231" s="52"/>
      <c r="TY231" s="52"/>
      <c r="TZ231" s="52"/>
      <c r="UA231" s="52"/>
      <c r="UB231" s="52"/>
      <c r="UC231" s="52"/>
      <c r="UD231" s="52"/>
      <c r="UE231" s="52"/>
      <c r="UF231" s="52"/>
      <c r="UG231" s="52"/>
      <c r="UH231" s="52"/>
      <c r="UI231" s="52"/>
      <c r="UJ231" s="52"/>
      <c r="UK231" s="52"/>
      <c r="UL231" s="52"/>
      <c r="UM231" s="52"/>
      <c r="UN231" s="52"/>
      <c r="UO231" s="52"/>
      <c r="UP231" s="52"/>
      <c r="UQ231" s="52"/>
      <c r="UR231" s="52"/>
      <c r="US231" s="52"/>
      <c r="UT231" s="52"/>
      <c r="UU231" s="52"/>
      <c r="UV231" s="52"/>
      <c r="UW231" s="52"/>
      <c r="UX231" s="52"/>
      <c r="UY231" s="52"/>
      <c r="UZ231" s="52"/>
      <c r="VA231" s="52"/>
      <c r="VB231" s="52"/>
      <c r="VC231" s="52"/>
      <c r="VD231" s="52"/>
      <c r="VE231" s="52"/>
      <c r="VF231" s="52"/>
      <c r="VG231" s="52"/>
      <c r="VH231" s="52"/>
      <c r="VI231" s="52"/>
      <c r="VJ231" s="52"/>
      <c r="VK231" s="52"/>
      <c r="VL231" s="52"/>
      <c r="VM231" s="52"/>
      <c r="VN231" s="52"/>
      <c r="VO231" s="52"/>
      <c r="VP231" s="52"/>
      <c r="VQ231" s="52"/>
      <c r="VR231" s="52"/>
      <c r="VS231" s="52"/>
      <c r="VT231" s="52"/>
      <c r="VU231" s="52"/>
      <c r="VV231" s="52"/>
      <c r="VW231" s="52"/>
      <c r="VX231" s="52"/>
      <c r="VY231" s="52"/>
      <c r="VZ231" s="52"/>
      <c r="WA231" s="52"/>
      <c r="WB231" s="52"/>
      <c r="WC231" s="52"/>
      <c r="WD231" s="52"/>
      <c r="WE231" s="52"/>
      <c r="WF231" s="52"/>
      <c r="WG231" s="52"/>
      <c r="WH231" s="52"/>
      <c r="WI231" s="52"/>
      <c r="WJ231" s="52"/>
      <c r="WK231" s="52"/>
      <c r="WL231" s="52"/>
      <c r="WM231" s="52"/>
      <c r="WN231" s="52"/>
      <c r="WO231" s="52"/>
      <c r="WP231" s="52"/>
      <c r="WQ231" s="52"/>
      <c r="WR231" s="52"/>
      <c r="WS231" s="52"/>
      <c r="WT231" s="52"/>
      <c r="WU231" s="52"/>
      <c r="WV231" s="52"/>
      <c r="WW231" s="52"/>
      <c r="WX231" s="52"/>
      <c r="WY231" s="52"/>
      <c r="WZ231" s="52"/>
      <c r="XA231" s="52"/>
      <c r="XB231" s="52"/>
      <c r="XC231" s="52"/>
      <c r="XD231" s="52"/>
      <c r="XE231" s="52"/>
      <c r="XF231" s="52"/>
      <c r="XG231" s="52"/>
      <c r="XH231" s="52"/>
      <c r="XI231" s="52"/>
      <c r="XJ231" s="52"/>
      <c r="XK231" s="52"/>
      <c r="XL231" s="52"/>
      <c r="XM231" s="52"/>
      <c r="XN231" s="52"/>
      <c r="XO231" s="52"/>
      <c r="XP231" s="52"/>
      <c r="XQ231" s="52"/>
      <c r="XR231" s="52"/>
      <c r="XS231" s="52"/>
      <c r="XT231" s="52"/>
      <c r="XU231" s="52"/>
      <c r="XV231" s="52"/>
      <c r="XW231" s="52"/>
      <c r="XX231" s="52"/>
      <c r="XY231" s="52"/>
      <c r="XZ231" s="52"/>
      <c r="YA231" s="52"/>
      <c r="YB231" s="52"/>
      <c r="YC231" s="52"/>
      <c r="YD231" s="52"/>
      <c r="YE231" s="52"/>
      <c r="YF231" s="52"/>
      <c r="YG231" s="52"/>
      <c r="YH231" s="52"/>
      <c r="YI231" s="52"/>
      <c r="YJ231" s="52"/>
      <c r="YK231" s="52"/>
      <c r="YL231" s="52"/>
      <c r="YM231" s="52"/>
      <c r="YN231" s="52"/>
      <c r="YO231" s="52"/>
      <c r="YP231" s="52"/>
      <c r="YQ231" s="52"/>
      <c r="YR231" s="52"/>
      <c r="YS231" s="52"/>
    </row>
    <row r="232" spans="1:669" s="3" customFormat="1" ht="15.75" x14ac:dyDescent="0.25">
      <c r="A232" s="21" t="s">
        <v>139</v>
      </c>
      <c r="B232" s="152" t="s">
        <v>16</v>
      </c>
      <c r="C232" s="55" t="s">
        <v>67</v>
      </c>
      <c r="D232" s="55" t="s">
        <v>199</v>
      </c>
      <c r="E232" s="57">
        <v>44593</v>
      </c>
      <c r="F232" s="8" t="s">
        <v>100</v>
      </c>
      <c r="G232" s="95">
        <v>35000</v>
      </c>
      <c r="H232" s="95">
        <v>1004.5</v>
      </c>
      <c r="I232" s="138">
        <v>0</v>
      </c>
      <c r="J232" s="95">
        <v>1064</v>
      </c>
      <c r="K232" s="95">
        <v>25</v>
      </c>
      <c r="L232" s="95">
        <v>2093.5</v>
      </c>
      <c r="M232" s="138">
        <v>32906.5</v>
      </c>
      <c r="O232" s="12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</row>
    <row r="233" spans="1:669" ht="15.75" x14ac:dyDescent="0.25">
      <c r="A233" s="21" t="s">
        <v>140</v>
      </c>
      <c r="B233" s="152" t="s">
        <v>141</v>
      </c>
      <c r="C233" s="55" t="s">
        <v>66</v>
      </c>
      <c r="D233" s="55" t="s">
        <v>199</v>
      </c>
      <c r="E233" s="57">
        <v>44593</v>
      </c>
      <c r="F233" s="8" t="s">
        <v>100</v>
      </c>
      <c r="G233" s="95">
        <v>35000</v>
      </c>
      <c r="H233" s="95">
        <v>1004.5</v>
      </c>
      <c r="I233" s="138">
        <v>0</v>
      </c>
      <c r="J233" s="95">
        <v>1064</v>
      </c>
      <c r="K233" s="95">
        <v>25</v>
      </c>
      <c r="L233" s="95">
        <v>2093.5</v>
      </c>
      <c r="M233" s="138">
        <v>32906.5</v>
      </c>
      <c r="O233" s="32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</row>
    <row r="234" spans="1:669" ht="15.75" x14ac:dyDescent="0.25">
      <c r="A234" s="21" t="s">
        <v>167</v>
      </c>
      <c r="B234" s="152" t="s">
        <v>141</v>
      </c>
      <c r="C234" s="55" t="s">
        <v>66</v>
      </c>
      <c r="D234" s="55" t="s">
        <v>199</v>
      </c>
      <c r="E234" s="57">
        <v>44627</v>
      </c>
      <c r="F234" s="8" t="s">
        <v>100</v>
      </c>
      <c r="G234" s="95">
        <v>35000</v>
      </c>
      <c r="H234" s="95">
        <v>1004.5</v>
      </c>
      <c r="I234" s="138">
        <v>0</v>
      </c>
      <c r="J234" s="95">
        <v>1064</v>
      </c>
      <c r="K234" s="95">
        <v>25</v>
      </c>
      <c r="L234" s="95">
        <v>2093.5</v>
      </c>
      <c r="M234" s="138">
        <v>32906.5</v>
      </c>
      <c r="O234" s="32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</row>
    <row r="235" spans="1:669" ht="15.75" x14ac:dyDescent="0.25">
      <c r="A235" s="21" t="s">
        <v>168</v>
      </c>
      <c r="B235" s="152" t="s">
        <v>141</v>
      </c>
      <c r="C235" s="55" t="s">
        <v>67</v>
      </c>
      <c r="D235" s="55" t="s">
        <v>199</v>
      </c>
      <c r="E235" s="57">
        <v>44627</v>
      </c>
      <c r="F235" s="8" t="s">
        <v>100</v>
      </c>
      <c r="G235" s="95">
        <v>35000</v>
      </c>
      <c r="H235" s="95">
        <v>1004.5</v>
      </c>
      <c r="I235" s="138">
        <v>0</v>
      </c>
      <c r="J235" s="95">
        <v>1064</v>
      </c>
      <c r="K235" s="95">
        <v>25</v>
      </c>
      <c r="L235" s="95">
        <v>2093.5</v>
      </c>
      <c r="M235" s="138">
        <v>32906.5</v>
      </c>
      <c r="O235" s="32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</row>
    <row r="236" spans="1:669" x14ac:dyDescent="0.25">
      <c r="A236" s="21" t="s">
        <v>169</v>
      </c>
      <c r="B236" s="152" t="s">
        <v>141</v>
      </c>
      <c r="C236" s="55" t="s">
        <v>67</v>
      </c>
      <c r="D236" s="55" t="s">
        <v>199</v>
      </c>
      <c r="E236" s="57">
        <v>44652</v>
      </c>
      <c r="F236" s="8" t="s">
        <v>100</v>
      </c>
      <c r="G236" s="95">
        <v>35000</v>
      </c>
      <c r="H236" s="95">
        <v>1004.5</v>
      </c>
      <c r="I236" s="138">
        <v>0</v>
      </c>
      <c r="J236" s="95">
        <v>1064</v>
      </c>
      <c r="K236" s="95">
        <v>25</v>
      </c>
      <c r="L236" s="95">
        <v>2093.5</v>
      </c>
      <c r="M236" s="138">
        <v>32906.5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</row>
    <row r="237" spans="1:669" x14ac:dyDescent="0.25">
      <c r="A237" s="72" t="s">
        <v>13</v>
      </c>
      <c r="B237" s="26">
        <v>8</v>
      </c>
      <c r="C237" s="43"/>
      <c r="D237" s="43"/>
      <c r="E237" s="59"/>
      <c r="F237" s="60"/>
      <c r="G237" s="108">
        <f t="shared" ref="G237:M237" si="37">SUM(G229:G236)</f>
        <v>349500</v>
      </c>
      <c r="H237" s="108">
        <f t="shared" si="37"/>
        <v>10030.65</v>
      </c>
      <c r="I237" s="108">
        <f t="shared" si="37"/>
        <v>11489.51</v>
      </c>
      <c r="J237" s="108">
        <f t="shared" si="37"/>
        <v>10624.8</v>
      </c>
      <c r="K237" s="108">
        <f t="shared" si="37"/>
        <v>200</v>
      </c>
      <c r="L237" s="108">
        <f t="shared" si="37"/>
        <v>32344.959999999999</v>
      </c>
      <c r="M237" s="108">
        <f t="shared" si="37"/>
        <v>317155.03999999998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</row>
    <row r="238" spans="1:669" x14ac:dyDescent="0.25">
      <c r="A238" s="118"/>
      <c r="B238" s="119"/>
      <c r="C238" s="75"/>
      <c r="D238" s="75"/>
      <c r="E238" s="76"/>
      <c r="F238" s="120"/>
      <c r="G238" s="121"/>
      <c r="H238" s="121"/>
      <c r="I238" s="121"/>
      <c r="J238" s="121"/>
      <c r="K238" s="121"/>
      <c r="L238" s="121"/>
      <c r="M238" s="121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</row>
    <row r="239" spans="1:669" x14ac:dyDescent="0.25">
      <c r="A239" s="118" t="s">
        <v>200</v>
      </c>
      <c r="B239" s="119"/>
      <c r="C239" s="75"/>
      <c r="D239" s="75"/>
      <c r="E239" s="76"/>
      <c r="F239" s="120"/>
      <c r="G239" s="121"/>
      <c r="H239" s="121"/>
      <c r="I239" s="121"/>
      <c r="J239" s="121"/>
      <c r="K239" s="121"/>
      <c r="L239" s="121"/>
      <c r="M239" s="121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</row>
    <row r="240" spans="1:669" x14ac:dyDescent="0.25">
      <c r="A240" s="131" t="s">
        <v>216</v>
      </c>
      <c r="B240" s="151" t="s">
        <v>159</v>
      </c>
      <c r="C240" s="75" t="s">
        <v>66</v>
      </c>
      <c r="D240" s="75" t="s">
        <v>199</v>
      </c>
      <c r="E240" s="130">
        <v>44819</v>
      </c>
      <c r="F240" s="132" t="s">
        <v>100</v>
      </c>
      <c r="G240" s="96">
        <v>50000</v>
      </c>
      <c r="H240" s="96">
        <v>1435</v>
      </c>
      <c r="I240" s="96">
        <v>1854</v>
      </c>
      <c r="J240" s="96">
        <v>1520</v>
      </c>
      <c r="K240" s="96">
        <v>25</v>
      </c>
      <c r="L240" s="96">
        <v>4834</v>
      </c>
      <c r="M240" s="138">
        <v>74550.039999999994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</row>
    <row r="241" spans="1:175" x14ac:dyDescent="0.25">
      <c r="A241" s="74" t="s">
        <v>195</v>
      </c>
      <c r="B241" s="151" t="s">
        <v>50</v>
      </c>
      <c r="C241" s="75" t="s">
        <v>66</v>
      </c>
      <c r="D241" s="75" t="s">
        <v>199</v>
      </c>
      <c r="E241" s="76">
        <v>44719</v>
      </c>
      <c r="F241" s="77" t="s">
        <v>100</v>
      </c>
      <c r="G241" s="96">
        <v>89500</v>
      </c>
      <c r="H241" s="96">
        <v>2568.65</v>
      </c>
      <c r="I241" s="96">
        <v>9635.51</v>
      </c>
      <c r="J241" s="96">
        <v>2720.8</v>
      </c>
      <c r="K241" s="96">
        <v>25</v>
      </c>
      <c r="L241" s="96">
        <v>14949.96</v>
      </c>
      <c r="M241" s="138">
        <v>45166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</row>
    <row r="242" spans="1:175" x14ac:dyDescent="0.25">
      <c r="A242" s="30" t="s">
        <v>13</v>
      </c>
      <c r="B242" s="26">
        <v>2</v>
      </c>
      <c r="C242" s="43"/>
      <c r="D242" s="43"/>
      <c r="E242" s="43"/>
      <c r="F242" s="122"/>
      <c r="G242" s="108">
        <f t="shared" ref="G242:M242" si="38">SUM(G240:G241)</f>
        <v>139500</v>
      </c>
      <c r="H242" s="108">
        <f t="shared" si="38"/>
        <v>4003.65</v>
      </c>
      <c r="I242" s="108">
        <f t="shared" si="38"/>
        <v>11489.51</v>
      </c>
      <c r="J242" s="108">
        <f t="shared" si="38"/>
        <v>4240.8</v>
      </c>
      <c r="K242" s="108">
        <f>SUM(K240:K241)</f>
        <v>50</v>
      </c>
      <c r="L242" s="108">
        <f t="shared" si="38"/>
        <v>19783.96</v>
      </c>
      <c r="M242" s="108">
        <f t="shared" si="38"/>
        <v>119716.04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</row>
    <row r="243" spans="1:175" x14ac:dyDescent="0.25">
      <c r="A243" s="29"/>
      <c r="B243" s="119"/>
      <c r="C243" s="75"/>
      <c r="D243" s="75"/>
      <c r="E243" s="75"/>
      <c r="F243" s="129"/>
      <c r="G243" s="121"/>
      <c r="H243" s="121"/>
      <c r="I243" s="121"/>
      <c r="J243" s="121"/>
      <c r="K243" s="121"/>
      <c r="L243" s="121"/>
      <c r="M243" s="121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</row>
    <row r="244" spans="1:175" x14ac:dyDescent="0.25">
      <c r="A244" s="56" t="s">
        <v>80</v>
      </c>
      <c r="B244" s="54"/>
      <c r="C244" s="55"/>
      <c r="D244" s="55"/>
      <c r="E244" s="55"/>
      <c r="F244" s="40"/>
      <c r="G244" s="99"/>
      <c r="H244" s="99"/>
      <c r="I244" s="99"/>
      <c r="J244" s="99"/>
      <c r="K244" s="99"/>
      <c r="L244" s="99"/>
      <c r="M244" s="99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</row>
    <row r="245" spans="1:175" x14ac:dyDescent="0.25">
      <c r="A245" s="74" t="s">
        <v>99</v>
      </c>
      <c r="B245" s="151" t="s">
        <v>50</v>
      </c>
      <c r="C245" s="75" t="s">
        <v>67</v>
      </c>
      <c r="D245" s="75" t="s">
        <v>199</v>
      </c>
      <c r="E245" s="76">
        <v>44470</v>
      </c>
      <c r="F245" s="77" t="s">
        <v>100</v>
      </c>
      <c r="G245" s="138">
        <v>89500</v>
      </c>
      <c r="H245" s="138">
        <v>2568.65</v>
      </c>
      <c r="I245" s="138">
        <v>9635.51</v>
      </c>
      <c r="J245" s="138">
        <v>2720.8</v>
      </c>
      <c r="K245" s="96">
        <v>25</v>
      </c>
      <c r="L245" s="138">
        <v>14949.96</v>
      </c>
      <c r="M245" s="138">
        <v>74550.039999999994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</row>
    <row r="246" spans="1:175" x14ac:dyDescent="0.25">
      <c r="A246" s="74" t="s">
        <v>142</v>
      </c>
      <c r="B246" s="151" t="s">
        <v>15</v>
      </c>
      <c r="C246" s="75" t="s">
        <v>67</v>
      </c>
      <c r="D246" s="75" t="s">
        <v>199</v>
      </c>
      <c r="E246" s="76">
        <v>44593</v>
      </c>
      <c r="F246" s="77" t="s">
        <v>100</v>
      </c>
      <c r="G246" s="138">
        <v>50000</v>
      </c>
      <c r="H246" s="138">
        <v>1435</v>
      </c>
      <c r="I246" s="138">
        <v>1854</v>
      </c>
      <c r="J246" s="138">
        <v>1520</v>
      </c>
      <c r="K246" s="96">
        <v>25</v>
      </c>
      <c r="L246" s="138">
        <v>4834</v>
      </c>
      <c r="M246" s="138">
        <v>45166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</row>
    <row r="247" spans="1:175" x14ac:dyDescent="0.25">
      <c r="A247" s="72" t="s">
        <v>13</v>
      </c>
      <c r="B247" s="26">
        <v>2</v>
      </c>
      <c r="C247" s="46"/>
      <c r="D247" s="46"/>
      <c r="E247" s="46"/>
      <c r="F247" s="73"/>
      <c r="G247" s="108">
        <f>SUM(G245:G246)</f>
        <v>139500</v>
      </c>
      <c r="H247" s="108">
        <f t="shared" ref="H247:M247" si="39">SUM(H245:H246)</f>
        <v>4003.65</v>
      </c>
      <c r="I247" s="108">
        <f>SUM(I245:I246)</f>
        <v>11489.51</v>
      </c>
      <c r="J247" s="108">
        <f t="shared" si="39"/>
        <v>4240.8</v>
      </c>
      <c r="K247" s="108">
        <f>SUM(K245:K246)</f>
        <v>50</v>
      </c>
      <c r="L247" s="108">
        <f t="shared" si="39"/>
        <v>19783.96</v>
      </c>
      <c r="M247" s="108">
        <f t="shared" si="39"/>
        <v>119716.04</v>
      </c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</row>
    <row r="248" spans="1:175" x14ac:dyDescent="0.25">
      <c r="A248" s="56"/>
      <c r="B248" s="135"/>
      <c r="C248" s="136"/>
      <c r="D248" s="136"/>
      <c r="E248" s="136"/>
      <c r="F248" s="137"/>
      <c r="G248" s="99"/>
      <c r="H248" s="99"/>
      <c r="I248" s="99"/>
      <c r="J248" s="99"/>
      <c r="K248" s="99"/>
      <c r="L248" s="99"/>
      <c r="M248" s="114"/>
    </row>
    <row r="249" spans="1:175" ht="12.75" customHeight="1" x14ac:dyDescent="0.25">
      <c r="A249" s="27" t="s">
        <v>190</v>
      </c>
      <c r="B249" s="61"/>
      <c r="C249" s="9"/>
      <c r="D249" s="9"/>
      <c r="E249" s="28"/>
      <c r="F249" s="28"/>
      <c r="G249" s="115"/>
      <c r="H249" s="114"/>
      <c r="I249" s="115"/>
      <c r="J249" s="115"/>
      <c r="K249" s="115"/>
      <c r="L249" s="115"/>
      <c r="M249" s="114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</row>
    <row r="250" spans="1:175" ht="12.75" customHeight="1" x14ac:dyDescent="0.25">
      <c r="A250" s="4" t="s">
        <v>37</v>
      </c>
      <c r="B250" s="4" t="s">
        <v>50</v>
      </c>
      <c r="C250" s="5" t="s">
        <v>67</v>
      </c>
      <c r="D250" s="5" t="s">
        <v>199</v>
      </c>
      <c r="E250" s="7">
        <v>44276</v>
      </c>
      <c r="F250" s="8" t="s">
        <v>100</v>
      </c>
      <c r="G250" s="138">
        <v>89500</v>
      </c>
      <c r="H250" s="138">
        <v>2568.65</v>
      </c>
      <c r="I250" s="138">
        <v>9635.51</v>
      </c>
      <c r="J250" s="138">
        <v>2720.8</v>
      </c>
      <c r="K250" s="138">
        <v>565</v>
      </c>
      <c r="L250" s="138">
        <v>15489.96</v>
      </c>
      <c r="M250" s="138">
        <v>74010.039999999994</v>
      </c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</row>
    <row r="251" spans="1:175" ht="12.75" customHeight="1" x14ac:dyDescent="0.25">
      <c r="A251" s="4" t="s">
        <v>218</v>
      </c>
      <c r="B251" s="153" t="s">
        <v>219</v>
      </c>
      <c r="C251" s="5" t="s">
        <v>67</v>
      </c>
      <c r="D251" s="5" t="s">
        <v>199</v>
      </c>
      <c r="E251" s="8">
        <v>44593</v>
      </c>
      <c r="F251" s="3" t="s">
        <v>100</v>
      </c>
      <c r="G251" s="138">
        <v>26700</v>
      </c>
      <c r="H251" s="138">
        <v>766.29</v>
      </c>
      <c r="I251" s="138">
        <v>0</v>
      </c>
      <c r="J251" s="138">
        <v>811.68</v>
      </c>
      <c r="K251" s="138">
        <v>25</v>
      </c>
      <c r="L251" s="138">
        <v>1602.97</v>
      </c>
      <c r="M251" s="138">
        <v>25097.03</v>
      </c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</row>
    <row r="252" spans="1:175" ht="18" customHeight="1" x14ac:dyDescent="0.25">
      <c r="A252" s="30" t="s">
        <v>13</v>
      </c>
      <c r="B252" s="17">
        <v>2</v>
      </c>
      <c r="C252" s="6"/>
      <c r="D252" s="6"/>
      <c r="E252" s="30"/>
      <c r="F252" s="30"/>
      <c r="G252" s="145">
        <f t="shared" ref="G252:M252" si="40">SUM(G250:G251)</f>
        <v>116200</v>
      </c>
      <c r="H252" s="108">
        <f t="shared" si="40"/>
        <v>3334.94</v>
      </c>
      <c r="I252" s="145">
        <f t="shared" si="40"/>
        <v>9635.51</v>
      </c>
      <c r="J252" s="145">
        <f t="shared" si="40"/>
        <v>3532.48</v>
      </c>
      <c r="K252" s="145">
        <f>SUM(K250:K251)</f>
        <v>590</v>
      </c>
      <c r="L252" s="145">
        <f t="shared" si="40"/>
        <v>17092.93</v>
      </c>
      <c r="M252" s="108">
        <f t="shared" si="40"/>
        <v>99107.069999999992</v>
      </c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</row>
    <row r="253" spans="1:175" s="28" customFormat="1" x14ac:dyDescent="0.25">
      <c r="A253" s="29"/>
      <c r="B253" s="13"/>
      <c r="C253" s="14"/>
      <c r="D253" s="14"/>
      <c r="E253" s="16"/>
      <c r="F253" s="16"/>
      <c r="G253" s="142"/>
      <c r="H253" s="121"/>
      <c r="I253" s="142"/>
      <c r="J253" s="142"/>
      <c r="K253" s="142"/>
      <c r="L253" s="142"/>
      <c r="M253" s="121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</row>
    <row r="254" spans="1:175" s="28" customFormat="1" x14ac:dyDescent="0.25">
      <c r="A254" s="27" t="s">
        <v>53</v>
      </c>
      <c r="B254" s="27"/>
      <c r="C254" s="27"/>
      <c r="D254" s="27"/>
      <c r="E254" s="27"/>
      <c r="F254" s="27"/>
      <c r="G254" s="115"/>
      <c r="H254" s="114"/>
      <c r="I254" s="115"/>
      <c r="J254" s="115"/>
      <c r="K254" s="115"/>
      <c r="L254" s="115"/>
      <c r="M254" s="114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</row>
    <row r="255" spans="1:175" ht="15" customHeight="1" x14ac:dyDescent="0.25">
      <c r="A255" s="4" t="s">
        <v>25</v>
      </c>
      <c r="B255" s="4" t="s">
        <v>50</v>
      </c>
      <c r="C255" s="5" t="s">
        <v>67</v>
      </c>
      <c r="D255" s="5" t="s">
        <v>199</v>
      </c>
      <c r="E255" s="8">
        <v>44279</v>
      </c>
      <c r="F255" s="8" t="s">
        <v>100</v>
      </c>
      <c r="G255" s="138">
        <v>133000</v>
      </c>
      <c r="H255" s="138">
        <v>3817.1</v>
      </c>
      <c r="I255" s="138">
        <v>19867.79</v>
      </c>
      <c r="J255" s="138">
        <v>4043.2</v>
      </c>
      <c r="K255" s="138">
        <v>497</v>
      </c>
      <c r="L255" s="138">
        <f>SUM(H255:K255)</f>
        <v>28225.09</v>
      </c>
      <c r="M255" s="138">
        <v>104774.91</v>
      </c>
      <c r="N255" s="32"/>
      <c r="O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</row>
    <row r="256" spans="1:175" ht="18" customHeight="1" x14ac:dyDescent="0.25">
      <c r="A256" s="4" t="s">
        <v>227</v>
      </c>
      <c r="B256" s="4" t="s">
        <v>15</v>
      </c>
      <c r="C256" s="5" t="s">
        <v>67</v>
      </c>
      <c r="D256" s="5" t="s">
        <v>199</v>
      </c>
      <c r="E256" s="8">
        <v>44287</v>
      </c>
      <c r="F256" s="8" t="s">
        <v>100</v>
      </c>
      <c r="G256" s="138">
        <v>60000</v>
      </c>
      <c r="H256" s="138">
        <v>1722</v>
      </c>
      <c r="I256" s="138">
        <v>3486.68</v>
      </c>
      <c r="J256" s="138">
        <v>1824</v>
      </c>
      <c r="K256" s="138">
        <v>25</v>
      </c>
      <c r="L256" s="138">
        <v>7057.68</v>
      </c>
      <c r="M256" s="138">
        <v>52942.32</v>
      </c>
      <c r="N256" s="32"/>
      <c r="O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</row>
    <row r="257" spans="1:669" x14ac:dyDescent="0.25">
      <c r="A257" s="4" t="s">
        <v>120</v>
      </c>
      <c r="B257" s="4" t="s">
        <v>116</v>
      </c>
      <c r="C257" s="5" t="s">
        <v>67</v>
      </c>
      <c r="D257" s="5" t="s">
        <v>199</v>
      </c>
      <c r="E257" s="8">
        <v>44593</v>
      </c>
      <c r="F257" s="8" t="s">
        <v>100</v>
      </c>
      <c r="G257" s="138">
        <v>85000</v>
      </c>
      <c r="H257" s="138">
        <v>2439.5</v>
      </c>
      <c r="I257" s="138">
        <v>8576.99</v>
      </c>
      <c r="J257" s="138">
        <v>2584</v>
      </c>
      <c r="K257" s="138">
        <v>25</v>
      </c>
      <c r="L257" s="138">
        <v>13625.49</v>
      </c>
      <c r="M257" s="138">
        <v>71374.509999999995</v>
      </c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</row>
    <row r="258" spans="1:669" s="28" customFormat="1" x14ac:dyDescent="0.25">
      <c r="A258" s="4" t="s">
        <v>121</v>
      </c>
      <c r="B258" s="4" t="s">
        <v>15</v>
      </c>
      <c r="C258" s="5" t="s">
        <v>67</v>
      </c>
      <c r="D258" s="5" t="s">
        <v>199</v>
      </c>
      <c r="E258" s="8">
        <v>44594</v>
      </c>
      <c r="F258" s="8" t="s">
        <v>100</v>
      </c>
      <c r="G258" s="138">
        <v>60000</v>
      </c>
      <c r="H258" s="138">
        <v>1722</v>
      </c>
      <c r="I258" s="138">
        <v>3486.68</v>
      </c>
      <c r="J258" s="138">
        <v>1824</v>
      </c>
      <c r="K258" s="138">
        <v>25</v>
      </c>
      <c r="L258" s="138">
        <v>7057.68</v>
      </c>
      <c r="M258" s="138">
        <v>52942.32</v>
      </c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</row>
    <row r="259" spans="1:669" ht="12.75" customHeight="1" x14ac:dyDescent="0.25">
      <c r="A259" s="30" t="s">
        <v>13</v>
      </c>
      <c r="B259" s="70">
        <v>4</v>
      </c>
      <c r="C259" s="50"/>
      <c r="D259" s="50"/>
      <c r="E259" s="51"/>
      <c r="F259" s="51"/>
      <c r="G259" s="145">
        <f>SUM(G255:G258)</f>
        <v>338000</v>
      </c>
      <c r="H259" s="108">
        <f>SUM(H255:H258)</f>
        <v>9700.6</v>
      </c>
      <c r="I259" s="145">
        <f>SUM(I255:I258)</f>
        <v>35418.14</v>
      </c>
      <c r="J259" s="145">
        <f>J258+J257+J256+J255</f>
        <v>10275.200000000001</v>
      </c>
      <c r="K259" s="145">
        <f>SUM(K255:K255)+K256+K257+K258</f>
        <v>572</v>
      </c>
      <c r="L259" s="145">
        <f>SUM(L255:L255)+L256+L257+L258</f>
        <v>55965.94</v>
      </c>
      <c r="M259" s="108">
        <f>SUM(M255:M255)+M256+M257+M258</f>
        <v>282034.06</v>
      </c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</row>
    <row r="260" spans="1:669" ht="18" customHeight="1" x14ac:dyDescent="0.25">
      <c r="A260" s="29"/>
      <c r="B260" s="13"/>
      <c r="C260" s="14"/>
      <c r="D260" s="14"/>
      <c r="E260" s="29"/>
      <c r="F260" s="29"/>
      <c r="G260" s="142"/>
      <c r="H260" s="121"/>
      <c r="I260" s="142"/>
      <c r="J260" s="142"/>
      <c r="K260" s="142"/>
      <c r="L260" s="142"/>
      <c r="M260" s="121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</row>
    <row r="261" spans="1:669" x14ac:dyDescent="0.25">
      <c r="A261" s="3"/>
      <c r="B261" s="18"/>
      <c r="C261" s="18"/>
      <c r="D261" s="18"/>
      <c r="E261" s="18"/>
      <c r="F261" s="18"/>
      <c r="G261" s="104"/>
      <c r="H261" s="114"/>
      <c r="I261" s="114"/>
      <c r="J261" s="114"/>
      <c r="K261" s="114"/>
      <c r="L261" s="115"/>
      <c r="M261" s="104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</row>
    <row r="262" spans="1:669" ht="15.75" x14ac:dyDescent="0.25">
      <c r="A262" s="83" t="s">
        <v>14</v>
      </c>
      <c r="B262" s="84">
        <f>+B247+B237+B226+B220+B212+B196+B177+B171+B166+B162+B158+B150+B143+B135+B125+B105+B97+B93+B86+B82+B77+B51+B47+B43+B39+B33+B21+B17+B11+B201+B129+B242+B101+B73+B29+B25+B259+B252+B114+B109+B68+B64+B55+B60+B184+B207+B121</f>
        <v>112</v>
      </c>
      <c r="C262" s="19"/>
      <c r="D262" s="19"/>
      <c r="E262" s="19"/>
      <c r="F262" s="19"/>
      <c r="G262" s="109">
        <f>G247+G237+G226+G220+G212+G201+G196+G177+G171+G166+G162+G158+G150+G143+G135+G125+G105+G97+G93+G86+G82+G77+G51+G47+G43+G39+G33+G21+G17+G11+++G129+G242+G73+G101+G29+G25+G252+G259+G114+G109+G68+G64+G60+G55+G207+G184+G121</f>
        <v>7301200</v>
      </c>
      <c r="H262" s="109">
        <f>H247+H242+H226+H220+H212+H201+H177+H196+H171+H166+H162+H158+H143++H150+H125+H129+H135+H105+H101+H93+H97+H86+H82+H73+H77+H51+H43+H47+H39+H33+H29+H21+H25+H17+H11+H237+H259+H252+H114+H109+H68+H64+H60+H55+H207+H184+H121</f>
        <v>209544.44000000003</v>
      </c>
      <c r="I262" s="109">
        <f>I247+I242+I226+I220+I212+I237+I201+I196+I177+I171+I162+I158+I150+I143+I135+I129+I125+I105+I101+I97+I93+I86+I82+I77+I73+I51++I47+I43+I39+I33+I29+I25+I17+I21+I11+I166+I259+I252+I114+I109+I68+I64+I60+I55+I207+I184+I121</f>
        <v>593575.12</v>
      </c>
      <c r="J262" s="109">
        <f>J247+J242+J226+J237+J212+J220+J201++J196+J177+J171+J166+J162+J158+J150+J143+J135+J129+J125+J105+J101+J97+J93+J86+J82+J77+J73+J51+J47+J43+J39+J33+J29+J25+J21+J17++J11+J259+J252+J114+J109+J68+J64+J60+J55+J207+J184+J121</f>
        <v>221739.88000000003</v>
      </c>
      <c r="K262" s="109">
        <f>K259+K252+K242+K247+K237+K226+K220+K212+K201+K207+K196+K177+K171+K166+K184+K162+K150+K158+K143+K135+K129+K125+K121+K114+K109+K105+K101+K97+K93+K86+K82+K77+K68+K73+K64+K60+K55+K51+K47+K43+K39+K33+K29+K25+K21+K17+K11</f>
        <v>144637.74999999997</v>
      </c>
      <c r="L262" s="109">
        <f>L247+L242+L237+L226+L220+L212+L201+L177+L196+L166+L171+L162+L158+L150+L143+L135+L129+L125+L105+L101+L97+L93+L86+L82++L77+L73+L51++L47+L43+L39+L33+L29+L25+L21+L17+L11+L259+L252+L114+L109+L68+L64+L60+L55+L184+L207+L121</f>
        <v>1169497.1900000002</v>
      </c>
      <c r="M262" s="109">
        <f>M247+M242+M237+M220+M226+M212+M201+M196+M171+M177+M166+M162+M150+M143+M135+M158++M125+M129++M105+M101+M97+M86+M93+M82+M77+M73+M51+M47+M43+M39+M33+M29+M25+M21+M17+M11+M259+M252+M114+M109+M68+M64+M60+M55+M184+M207+M121</f>
        <v>6131702.8100000005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</row>
    <row r="263" spans="1:669" ht="33.75" x14ac:dyDescent="0.5">
      <c r="A263" s="21"/>
      <c r="B263" s="20"/>
      <c r="C263" s="20"/>
      <c r="D263" s="20"/>
      <c r="E263" s="20"/>
      <c r="F263" s="20"/>
      <c r="G263" s="100"/>
      <c r="H263" s="111"/>
      <c r="I263" s="100"/>
      <c r="J263" s="100"/>
      <c r="K263" s="100"/>
      <c r="L263" s="100"/>
      <c r="M263" s="111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</row>
    <row r="264" spans="1:669" x14ac:dyDescent="0.25">
      <c r="B264" s="21"/>
      <c r="C264" s="21"/>
      <c r="D264" s="21"/>
      <c r="E264" s="21"/>
      <c r="F264" s="21"/>
      <c r="G264" s="101"/>
      <c r="H264" s="112"/>
      <c r="I264" s="101"/>
      <c r="J264" s="101"/>
      <c r="K264" s="101"/>
      <c r="L264" s="101"/>
      <c r="M264" s="11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</row>
    <row r="265" spans="1:669" x14ac:dyDescent="0.25"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</row>
    <row r="266" spans="1:669" x14ac:dyDescent="0.25">
      <c r="A266" s="27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</row>
    <row r="267" spans="1:669" s="35" customFormat="1" ht="24.95" customHeight="1" x14ac:dyDescent="0.25">
      <c r="A267"/>
      <c r="B267" s="27"/>
      <c r="C267" s="27"/>
      <c r="D267" s="27"/>
      <c r="E267" s="27"/>
      <c r="F267" s="27"/>
      <c r="G267" s="98"/>
      <c r="H267" s="106"/>
      <c r="I267" s="98"/>
      <c r="J267" s="98"/>
      <c r="K267" s="98"/>
      <c r="L267" s="98"/>
      <c r="M267" s="98"/>
      <c r="O267" s="64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</row>
    <row r="268" spans="1:669" s="35" customFormat="1" ht="15.75" x14ac:dyDescent="0.25">
      <c r="A268" s="28"/>
      <c r="B268" s="3"/>
      <c r="C268" s="3"/>
      <c r="D268" s="3"/>
      <c r="E268" s="37"/>
      <c r="F268" s="37"/>
      <c r="G268" s="90"/>
      <c r="H268" s="91"/>
      <c r="I268" s="90"/>
      <c r="J268" s="90"/>
      <c r="K268" s="90"/>
      <c r="L268" s="90"/>
      <c r="M268" s="91"/>
      <c r="O268" s="64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</row>
    <row r="269" spans="1:669" s="35" customFormat="1" ht="15.75" x14ac:dyDescent="0.25">
      <c r="A269"/>
      <c r="B269" s="11"/>
      <c r="C269" s="11"/>
      <c r="D269" s="11"/>
      <c r="E269" s="28"/>
      <c r="F269" s="28"/>
      <c r="G269" s="102"/>
      <c r="H269" s="107"/>
      <c r="I269" s="102"/>
      <c r="J269" s="102"/>
      <c r="K269" s="102"/>
      <c r="L269" s="102"/>
      <c r="M269" s="107"/>
      <c r="O269" s="64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</row>
    <row r="270" spans="1:669" s="35" customFormat="1" ht="15.75" x14ac:dyDescent="0.25">
      <c r="A270" s="27"/>
      <c r="B270" s="3"/>
      <c r="C270" s="3"/>
      <c r="D270" s="3"/>
      <c r="E270"/>
      <c r="F270"/>
      <c r="G270" s="90"/>
      <c r="H270" s="91"/>
      <c r="I270" s="90"/>
      <c r="J270" s="90"/>
      <c r="K270" s="90"/>
      <c r="L270" s="90"/>
      <c r="M270" s="91"/>
      <c r="O270" s="64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</row>
    <row r="271" spans="1:669" s="35" customFormat="1" ht="15.75" x14ac:dyDescent="0.25">
      <c r="A271"/>
      <c r="B271" s="27"/>
      <c r="C271" s="27"/>
      <c r="D271" s="27"/>
      <c r="E271" s="27"/>
      <c r="F271" s="27"/>
      <c r="G271" s="98"/>
      <c r="H271" s="106"/>
      <c r="I271" s="98"/>
      <c r="J271" s="98"/>
      <c r="K271" s="98"/>
      <c r="L271" s="98"/>
      <c r="M271" s="98"/>
      <c r="O271" s="64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</row>
    <row r="272" spans="1:669" s="35" customFormat="1" ht="15.75" x14ac:dyDescent="0.25">
      <c r="A272" s="28"/>
      <c r="B272" s="3"/>
      <c r="C272" s="3"/>
      <c r="D272" s="3"/>
      <c r="E272" s="37"/>
      <c r="F272" s="37"/>
      <c r="G272" s="90"/>
      <c r="H272" s="91"/>
      <c r="I272" s="90"/>
      <c r="J272" s="90"/>
      <c r="K272" s="90"/>
      <c r="L272" s="90"/>
      <c r="M272" s="91"/>
      <c r="O272" s="64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</row>
    <row r="273" spans="1:669" s="35" customFormat="1" ht="15.75" x14ac:dyDescent="0.25">
      <c r="A273"/>
      <c r="B273" s="11"/>
      <c r="C273" s="11"/>
      <c r="D273" s="11"/>
      <c r="E273" s="28"/>
      <c r="F273" s="28"/>
      <c r="G273" s="102"/>
      <c r="H273" s="107"/>
      <c r="I273" s="102"/>
      <c r="J273" s="102"/>
      <c r="K273" s="102"/>
      <c r="L273" s="102"/>
      <c r="M273" s="107"/>
      <c r="O273" s="64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</row>
    <row r="274" spans="1:669" s="35" customFormat="1" ht="15.75" x14ac:dyDescent="0.25">
      <c r="A274" s="27"/>
      <c r="B274" s="3"/>
      <c r="C274" s="3"/>
      <c r="D274" s="3"/>
      <c r="E274"/>
      <c r="F274"/>
      <c r="G274" s="90"/>
      <c r="H274" s="91"/>
      <c r="I274" s="90"/>
      <c r="J274" s="90"/>
      <c r="K274" s="90"/>
      <c r="L274" s="90"/>
      <c r="M274" s="91"/>
      <c r="N274" s="38"/>
      <c r="O274" s="64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</row>
    <row r="275" spans="1:669" s="35" customFormat="1" ht="15.75" x14ac:dyDescent="0.25">
      <c r="A275"/>
      <c r="B275" s="27"/>
      <c r="C275" s="27"/>
      <c r="D275" s="27"/>
      <c r="E275" s="27"/>
      <c r="F275" s="27"/>
      <c r="G275" s="98"/>
      <c r="H275" s="106"/>
      <c r="I275" s="98"/>
      <c r="J275" s="98"/>
      <c r="K275" s="98"/>
      <c r="L275" s="98"/>
      <c r="M275" s="98"/>
      <c r="O275" s="64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</row>
    <row r="276" spans="1:669" s="35" customFormat="1" ht="15.75" x14ac:dyDescent="0.25">
      <c r="A276" s="28"/>
      <c r="B276" s="3"/>
      <c r="C276" s="3"/>
      <c r="D276" s="3"/>
      <c r="E276" s="37"/>
      <c r="F276" s="37"/>
      <c r="G276" s="90"/>
      <c r="H276" s="91"/>
      <c r="I276" s="90"/>
      <c r="J276" s="90"/>
      <c r="K276" s="90"/>
      <c r="L276" s="90"/>
      <c r="M276" s="91"/>
      <c r="O276" s="64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</row>
    <row r="277" spans="1:669" s="35" customFormat="1" ht="15.75" x14ac:dyDescent="0.25">
      <c r="A277"/>
      <c r="B277" s="11"/>
      <c r="C277" s="11"/>
      <c r="D277" s="11"/>
      <c r="E277" s="28"/>
      <c r="F277" s="28"/>
      <c r="G277" s="102"/>
      <c r="H277" s="107"/>
      <c r="I277" s="102"/>
      <c r="J277" s="102"/>
      <c r="K277" s="102"/>
      <c r="L277" s="102"/>
      <c r="M277" s="107"/>
      <c r="O277" s="64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</row>
    <row r="278" spans="1:669" s="35" customFormat="1" ht="15.75" x14ac:dyDescent="0.25">
      <c r="A278" s="27"/>
      <c r="B278" s="3"/>
      <c r="C278" s="3"/>
      <c r="D278" s="3"/>
      <c r="E278"/>
      <c r="F278"/>
      <c r="G278" s="90"/>
      <c r="H278" s="91"/>
      <c r="I278" s="90"/>
      <c r="J278" s="90"/>
      <c r="K278" s="90"/>
      <c r="L278" s="90"/>
      <c r="M278" s="91"/>
      <c r="O278" s="64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</row>
    <row r="279" spans="1:669" s="35" customFormat="1" ht="15.75" x14ac:dyDescent="0.25">
      <c r="A279"/>
      <c r="B279" s="27"/>
      <c r="C279" s="27"/>
      <c r="D279" s="27"/>
      <c r="E279" s="27"/>
      <c r="F279" s="27"/>
      <c r="G279" s="98"/>
      <c r="H279" s="106"/>
      <c r="I279" s="98"/>
      <c r="J279" s="98"/>
      <c r="K279" s="98"/>
      <c r="L279" s="98"/>
      <c r="M279" s="98"/>
      <c r="O279" s="64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</row>
    <row r="280" spans="1:669" s="35" customFormat="1" ht="15.75" x14ac:dyDescent="0.25">
      <c r="A280" s="28"/>
      <c r="B280" s="3"/>
      <c r="C280" s="3"/>
      <c r="D280" s="3"/>
      <c r="E280" s="37"/>
      <c r="F280" s="37"/>
      <c r="G280" s="90"/>
      <c r="H280" s="91"/>
      <c r="I280" s="90"/>
      <c r="J280" s="90"/>
      <c r="K280" s="90"/>
      <c r="L280" s="90"/>
      <c r="M280" s="91"/>
      <c r="O280" s="64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</row>
    <row r="281" spans="1:669" s="35" customFormat="1" ht="15.75" x14ac:dyDescent="0.25">
      <c r="A281"/>
      <c r="B281" s="11"/>
      <c r="C281" s="11"/>
      <c r="D281" s="11"/>
      <c r="E281" s="28"/>
      <c r="F281" s="28"/>
      <c r="G281" s="102"/>
      <c r="H281" s="107"/>
      <c r="I281" s="102"/>
      <c r="J281" s="102"/>
      <c r="K281" s="102"/>
      <c r="L281" s="102"/>
      <c r="M281" s="107"/>
      <c r="O281" s="64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</row>
    <row r="282" spans="1:669" x14ac:dyDescent="0.25"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</row>
    <row r="283" spans="1:669" x14ac:dyDescent="0.25"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</row>
    <row r="284" spans="1:669" x14ac:dyDescent="0.25"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</row>
    <row r="285" spans="1:669" x14ac:dyDescent="0.25"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</row>
    <row r="286" spans="1:669" x14ac:dyDescent="0.25"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</row>
    <row r="287" spans="1:669" x14ac:dyDescent="0.25"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</row>
    <row r="288" spans="1:669" x14ac:dyDescent="0.25"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</row>
    <row r="289" spans="1:137" x14ac:dyDescent="0.25">
      <c r="A289" s="27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</row>
    <row r="290" spans="1:137" x14ac:dyDescent="0.25">
      <c r="B290" s="27"/>
      <c r="C290" s="27"/>
      <c r="D290" s="27"/>
      <c r="E290" s="27"/>
      <c r="F290" s="27"/>
      <c r="G290" s="98"/>
      <c r="H290" s="106"/>
      <c r="I290" s="98"/>
      <c r="J290" s="98"/>
      <c r="K290" s="98"/>
      <c r="L290" s="98"/>
      <c r="M290" s="98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</row>
    <row r="291" spans="1:137" x14ac:dyDescent="0.25">
      <c r="B291" s="2"/>
      <c r="C291" s="2"/>
      <c r="D291" s="2"/>
      <c r="E291" s="1"/>
      <c r="F291" s="1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</row>
    <row r="292" spans="1:137" x14ac:dyDescent="0.25">
      <c r="B292" s="2"/>
      <c r="C292" s="2"/>
      <c r="D292" s="2"/>
      <c r="E292" s="1"/>
      <c r="F292" s="1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</row>
    <row r="293" spans="1:137" x14ac:dyDescent="0.25">
      <c r="B293" s="2"/>
      <c r="C293" s="2"/>
      <c r="D293" s="2"/>
      <c r="E293" s="1"/>
      <c r="F293" s="1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</row>
    <row r="294" spans="1:137" x14ac:dyDescent="0.25">
      <c r="B294" s="2"/>
      <c r="C294" s="2"/>
      <c r="D294" s="2"/>
      <c r="E294" s="1"/>
      <c r="F294" s="1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</row>
    <row r="295" spans="1:137" x14ac:dyDescent="0.25">
      <c r="B295" s="2"/>
      <c r="C295" s="2"/>
      <c r="D295" s="2"/>
      <c r="E295" s="1"/>
      <c r="F295" s="1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</row>
    <row r="296" spans="1:137" x14ac:dyDescent="0.25">
      <c r="B296" s="2"/>
      <c r="C296" s="2"/>
      <c r="D296" s="2"/>
      <c r="E296" s="1"/>
      <c r="F296" s="1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</row>
    <row r="297" spans="1:137" x14ac:dyDescent="0.25">
      <c r="B297" s="2"/>
      <c r="C297" s="2"/>
      <c r="D297" s="2"/>
      <c r="E297" s="1"/>
      <c r="F297" s="1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</row>
    <row r="298" spans="1:137" x14ac:dyDescent="0.25">
      <c r="B298" s="2"/>
      <c r="C298" s="2"/>
      <c r="D298" s="2"/>
      <c r="E298" s="1"/>
      <c r="F298" s="1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</row>
    <row r="299" spans="1:137" x14ac:dyDescent="0.25">
      <c r="B299" s="2"/>
      <c r="C299" s="2"/>
      <c r="D299" s="2"/>
      <c r="E299" s="1"/>
      <c r="F299" s="1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</row>
    <row r="300" spans="1:137" x14ac:dyDescent="0.25">
      <c r="B300" s="2"/>
      <c r="C300" s="2"/>
      <c r="D300" s="2"/>
      <c r="E300" s="1"/>
      <c r="F300" s="1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</row>
    <row r="301" spans="1:137" x14ac:dyDescent="0.25">
      <c r="B301" s="2"/>
      <c r="C301" s="2"/>
      <c r="D301" s="2"/>
      <c r="E301" s="1"/>
      <c r="F301" s="1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</row>
    <row r="302" spans="1:137" x14ac:dyDescent="0.25">
      <c r="B302" s="2"/>
      <c r="C302" s="2"/>
      <c r="D302" s="2"/>
      <c r="E302" s="1"/>
      <c r="F302" s="1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</row>
    <row r="303" spans="1:137" x14ac:dyDescent="0.25">
      <c r="B303" s="2"/>
      <c r="C303" s="2"/>
      <c r="D303" s="2"/>
      <c r="E303" s="1"/>
      <c r="F303" s="1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</row>
    <row r="304" spans="1:137" x14ac:dyDescent="0.25">
      <c r="B304" s="2"/>
      <c r="C304" s="2"/>
      <c r="D304" s="2"/>
      <c r="E304" s="1"/>
      <c r="F304" s="1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</row>
    <row r="305" spans="15:137" x14ac:dyDescent="0.25"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</row>
    <row r="306" spans="15:137" x14ac:dyDescent="0.25"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</row>
    <row r="307" spans="15:137" x14ac:dyDescent="0.25"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</row>
    <row r="308" spans="15:137" x14ac:dyDescent="0.25"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</row>
    <row r="309" spans="15:137" x14ac:dyDescent="0.25"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</row>
    <row r="310" spans="15:137" x14ac:dyDescent="0.25"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</row>
    <row r="311" spans="15:137" x14ac:dyDescent="0.25"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</row>
    <row r="312" spans="15:137" x14ac:dyDescent="0.25"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</row>
    <row r="313" spans="15:137" x14ac:dyDescent="0.25"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</row>
    <row r="314" spans="15:137" x14ac:dyDescent="0.25"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</row>
    <row r="315" spans="15:137" x14ac:dyDescent="0.25"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</row>
    <row r="316" spans="15:137" x14ac:dyDescent="0.25"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</row>
    <row r="317" spans="15:137" x14ac:dyDescent="0.25"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</row>
    <row r="318" spans="15:137" x14ac:dyDescent="0.25"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</row>
    <row r="319" spans="15:137" x14ac:dyDescent="0.25"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</row>
    <row r="320" spans="15:137" x14ac:dyDescent="0.25"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</row>
    <row r="321" spans="15:137" x14ac:dyDescent="0.25"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</row>
    <row r="322" spans="15:137" x14ac:dyDescent="0.25"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</row>
    <row r="323" spans="15:137" x14ac:dyDescent="0.25"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</row>
    <row r="324" spans="15:137" x14ac:dyDescent="0.25"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</row>
    <row r="325" spans="15:137" x14ac:dyDescent="0.25"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</row>
    <row r="326" spans="15:137" x14ac:dyDescent="0.25"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</row>
    <row r="327" spans="15:137" x14ac:dyDescent="0.25"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</row>
    <row r="328" spans="15:137" x14ac:dyDescent="0.25"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</row>
    <row r="329" spans="15:137" x14ac:dyDescent="0.25"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</row>
    <row r="330" spans="15:137" x14ac:dyDescent="0.25"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</row>
    <row r="331" spans="15:137" x14ac:dyDescent="0.25"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</row>
    <row r="332" spans="15:137" x14ac:dyDescent="0.25"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</row>
    <row r="333" spans="15:137" x14ac:dyDescent="0.25"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</row>
    <row r="334" spans="15:137" x14ac:dyDescent="0.25"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</row>
    <row r="335" spans="15:137" x14ac:dyDescent="0.25"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</row>
    <row r="336" spans="15:137" x14ac:dyDescent="0.25"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</row>
    <row r="337" spans="15:137" x14ac:dyDescent="0.25"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</row>
    <row r="338" spans="15:137" x14ac:dyDescent="0.25"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</row>
    <row r="339" spans="15:137" x14ac:dyDescent="0.25"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</row>
    <row r="340" spans="15:137" x14ac:dyDescent="0.25"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</row>
    <row r="341" spans="15:137" x14ac:dyDescent="0.25"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</row>
    <row r="342" spans="15:137" x14ac:dyDescent="0.25"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</row>
    <row r="343" spans="15:137" x14ac:dyDescent="0.25"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</row>
    <row r="344" spans="15:137" x14ac:dyDescent="0.25"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</row>
    <row r="345" spans="15:137" x14ac:dyDescent="0.25"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</row>
    <row r="346" spans="15:137" x14ac:dyDescent="0.25"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</row>
    <row r="347" spans="15:137" x14ac:dyDescent="0.25"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</row>
    <row r="348" spans="15:137" x14ac:dyDescent="0.25"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</row>
    <row r="349" spans="15:137" x14ac:dyDescent="0.25"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</row>
    <row r="350" spans="15:137" x14ac:dyDescent="0.25"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</row>
    <row r="351" spans="15:137" x14ac:dyDescent="0.25"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</row>
    <row r="352" spans="15:137" x14ac:dyDescent="0.25"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</row>
    <row r="353" spans="15:137" x14ac:dyDescent="0.25"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</row>
    <row r="354" spans="15:137" x14ac:dyDescent="0.25"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</row>
    <row r="355" spans="15:137" x14ac:dyDescent="0.25"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</row>
    <row r="356" spans="15:137" x14ac:dyDescent="0.25"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</row>
    <row r="357" spans="15:137" x14ac:dyDescent="0.25"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</row>
    <row r="358" spans="15:137" x14ac:dyDescent="0.25"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</row>
    <row r="359" spans="15:137" x14ac:dyDescent="0.25"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</row>
    <row r="360" spans="15:137" x14ac:dyDescent="0.25"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</row>
    <row r="361" spans="15:137" x14ac:dyDescent="0.25"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</row>
    <row r="362" spans="15:137" x14ac:dyDescent="0.25"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</row>
    <row r="363" spans="15:137" x14ac:dyDescent="0.25"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</row>
    <row r="364" spans="15:137" x14ac:dyDescent="0.25"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</row>
    <row r="365" spans="15:137" x14ac:dyDescent="0.25"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</row>
    <row r="366" spans="15:137" x14ac:dyDescent="0.25"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</row>
    <row r="367" spans="15:137" x14ac:dyDescent="0.25"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</row>
    <row r="368" spans="15:137" x14ac:dyDescent="0.25"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</row>
    <row r="369" spans="43:137" x14ac:dyDescent="0.25"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</row>
    <row r="370" spans="43:137" x14ac:dyDescent="0.25"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</row>
    <row r="371" spans="43:137" x14ac:dyDescent="0.25"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</row>
    <row r="372" spans="43:137" x14ac:dyDescent="0.25"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</row>
    <row r="373" spans="43:137" x14ac:dyDescent="0.25"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</row>
    <row r="374" spans="43:137" x14ac:dyDescent="0.25"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</row>
    <row r="375" spans="43:137" x14ac:dyDescent="0.25"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</row>
    <row r="376" spans="43:137" x14ac:dyDescent="0.25"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</row>
    <row r="377" spans="43:137" x14ac:dyDescent="0.25"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</row>
    <row r="378" spans="43:137" x14ac:dyDescent="0.25"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</row>
    <row r="379" spans="43:137" x14ac:dyDescent="0.25"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</row>
    <row r="380" spans="43:137" x14ac:dyDescent="0.25"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</row>
    <row r="381" spans="43:137" x14ac:dyDescent="0.25"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</row>
    <row r="382" spans="43:137" x14ac:dyDescent="0.25"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</row>
    <row r="383" spans="43:137" x14ac:dyDescent="0.25"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</row>
    <row r="384" spans="43:137" x14ac:dyDescent="0.25"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</row>
    <row r="385" spans="43:137" x14ac:dyDescent="0.25"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</row>
    <row r="386" spans="43:137" x14ac:dyDescent="0.25"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</row>
    <row r="387" spans="43:137" x14ac:dyDescent="0.25"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</row>
    <row r="388" spans="43:137" x14ac:dyDescent="0.25"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</row>
    <row r="389" spans="43:137" x14ac:dyDescent="0.25"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</row>
    <row r="390" spans="43:137" x14ac:dyDescent="0.25"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</row>
    <row r="391" spans="43:137" x14ac:dyDescent="0.25"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</row>
    <row r="392" spans="43:137" x14ac:dyDescent="0.25"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</row>
    <row r="393" spans="43:137" x14ac:dyDescent="0.25"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</row>
    <row r="394" spans="43:137" x14ac:dyDescent="0.25"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32"/>
    </row>
    <row r="395" spans="43:137" x14ac:dyDescent="0.25"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/>
      <c r="DY395" s="32"/>
      <c r="DZ395" s="32"/>
      <c r="EA395" s="32"/>
      <c r="EB395" s="32"/>
      <c r="EC395" s="32"/>
      <c r="ED395" s="32"/>
      <c r="EE395" s="32"/>
      <c r="EF395" s="32"/>
      <c r="EG395" s="3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E7:E8"/>
    <mergeCell ref="F7:F8"/>
    <mergeCell ref="A2:M2"/>
    <mergeCell ref="A3:M3"/>
    <mergeCell ref="A4:M4"/>
    <mergeCell ref="A5:M5"/>
    <mergeCell ref="D7:D8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ignoredErrors>
    <ignoredError sqref="L223 L255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2023-03-01T14:02:19Z</dcterms:modified>
</cp:coreProperties>
</file>